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992" windowHeight="10152" activeTab="2"/>
  </bookViews>
  <sheets>
    <sheet name="Tabelle1" sheetId="1" r:id="rId1"/>
    <sheet name="Tabelle4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<sst xmlns="http://schemas.openxmlformats.org/spreadsheetml/2006/main" count="154" uniqueCount="71">
  <si>
    <t>Tragkraftberechnung nach Formel:</t>
  </si>
  <si>
    <t xml:space="preserve"> Tragkraft=Volumen*Dichte*((Hüllentemperatur-Aussentemperatur)/(Hüllentemperatur+273))</t>
  </si>
  <si>
    <t>Höhe h</t>
  </si>
  <si>
    <t>Temperatur t</t>
  </si>
  <si>
    <t>Druck p</t>
  </si>
  <si>
    <t xml:space="preserve">Dichte </t>
  </si>
  <si>
    <t>Temperatur th</t>
  </si>
  <si>
    <t>Volumen</t>
  </si>
  <si>
    <t>total permitted</t>
  </si>
  <si>
    <t>Eingabe</t>
  </si>
  <si>
    <t>m</t>
  </si>
  <si>
    <t>C</t>
  </si>
  <si>
    <t>mbar</t>
  </si>
  <si>
    <t>kg/qm</t>
  </si>
  <si>
    <t>Hülle</t>
  </si>
  <si>
    <t>lift kg</t>
  </si>
  <si>
    <t>ft</t>
  </si>
  <si>
    <t>Ergebnis</t>
  </si>
  <si>
    <t>Loading</t>
  </si>
  <si>
    <t>kg</t>
  </si>
  <si>
    <t>A&amp;M S-160</t>
  </si>
  <si>
    <t>Korb</t>
  </si>
  <si>
    <t>Cameron</t>
  </si>
  <si>
    <t>Brenner</t>
  </si>
  <si>
    <t>Pollmann</t>
  </si>
  <si>
    <t>Gasflaschen</t>
  </si>
  <si>
    <t>Anzahl Flaschen</t>
  </si>
  <si>
    <t>Leergewicht je Flasche</t>
  </si>
  <si>
    <t>Stahl groß</t>
  </si>
  <si>
    <t>Röhsler</t>
  </si>
  <si>
    <t>Gas</t>
  </si>
  <si>
    <t>Gasgewicht je Flache</t>
  </si>
  <si>
    <t>Stahl klein</t>
  </si>
  <si>
    <t>Alu</t>
  </si>
  <si>
    <t>Titan</t>
  </si>
  <si>
    <t>Dittel FSG71</t>
  </si>
  <si>
    <t>Funkgerät</t>
  </si>
  <si>
    <t>Dittl</t>
  </si>
  <si>
    <t>Transponder</t>
  </si>
  <si>
    <t>Höhenmesser</t>
  </si>
  <si>
    <t>Pilotentasche</t>
  </si>
  <si>
    <t>HP</t>
  </si>
  <si>
    <t>Pilot</t>
  </si>
  <si>
    <t>PS</t>
  </si>
  <si>
    <t>divers</t>
  </si>
  <si>
    <t>Kameras</t>
  </si>
  <si>
    <t>HÖHE</t>
  </si>
  <si>
    <t>LOADING</t>
  </si>
  <si>
    <t>total weight take off</t>
  </si>
  <si>
    <t>Gasverbrauch</t>
  </si>
  <si>
    <t>total weight ceiling</t>
  </si>
  <si>
    <t>total permitted lift</t>
  </si>
  <si>
    <t>Differenz</t>
  </si>
  <si>
    <t>Stahl</t>
  </si>
  <si>
    <t>Pax1</t>
  </si>
  <si>
    <t>Pax2</t>
  </si>
  <si>
    <t>Pax3</t>
  </si>
  <si>
    <t>Pax4</t>
  </si>
  <si>
    <t>Pax5</t>
  </si>
  <si>
    <t>Pax6</t>
  </si>
  <si>
    <t>Start</t>
  </si>
  <si>
    <t>Höhe</t>
  </si>
  <si>
    <t>Hier kann die tatsächliche Luftdichte an Hand von aktuellen Temperatur- und Druckwerten berechnet werden</t>
  </si>
  <si>
    <t>(0,3485*Luftdruck) / (273+Aussentemperatur)=Luftdichte</t>
  </si>
  <si>
    <t>0.3863</t>
  </si>
  <si>
    <t>pro 80m nimmt der Luftdruck um 1% ab</t>
  </si>
  <si>
    <t>START</t>
  </si>
  <si>
    <t>C°</t>
  </si>
  <si>
    <t>Temperatur</t>
  </si>
  <si>
    <t>Pax7</t>
  </si>
  <si>
    <t>ceiling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</si>
</sst>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000_ ;[Red]\-0.0000\ "/>
    <numFmt numFmtId="166" formatCode="0_ ;[Red]\-0\ 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166" fontId="2" fillId="2" borderId="3" xfId="0" applyNumberFormat="1" applyFont="1" applyFill="1" applyBorder="1" applyAlignment="1">
      <alignment/>
    </xf>
    <xf numFmtId="1" fontId="0" fillId="0" borderId="4" xfId="0" applyNumberFormat="1" applyBorder="1" applyAlignment="1">
      <alignment/>
    </xf>
    <xf numFmtId="0" fontId="0" fillId="3" borderId="0" xfId="0" applyFill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6" fontId="2" fillId="2" borderId="8" xfId="0" applyNumberFormat="1" applyFont="1" applyFill="1" applyBorder="1" applyAlignment="1">
      <alignment/>
    </xf>
    <xf numFmtId="1" fontId="0" fillId="0" borderId="9" xfId="0" applyNumberFormat="1" applyBorder="1" applyAlignment="1">
      <alignment/>
    </xf>
    <xf numFmtId="0" fontId="0" fillId="2" borderId="0" xfId="0" applyFill="1" applyAlignment="1">
      <alignment/>
    </xf>
    <xf numFmtId="49" fontId="0" fillId="0" borderId="8" xfId="0" applyNumberFormat="1" applyBorder="1" applyAlignment="1">
      <alignment/>
    </xf>
    <xf numFmtId="0" fontId="0" fillId="3" borderId="6" xfId="0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4" borderId="11" xfId="0" applyFill="1" applyBorder="1" applyAlignment="1">
      <alignment/>
    </xf>
    <xf numFmtId="166" fontId="2" fillId="2" borderId="11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4" borderId="15" xfId="0" applyFill="1" applyBorder="1" applyAlignment="1">
      <alignment/>
    </xf>
    <xf numFmtId="166" fontId="2" fillId="2" borderId="15" xfId="0" applyNumberFormat="1" applyFont="1" applyFill="1" applyBorder="1" applyAlignment="1">
      <alignment/>
    </xf>
    <xf numFmtId="1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4" borderId="19" xfId="0" applyFill="1" applyBorder="1" applyAlignment="1">
      <alignment/>
    </xf>
    <xf numFmtId="164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4" borderId="23" xfId="0" applyFill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4" borderId="30" xfId="0" applyFill="1" applyBorder="1" applyAlignment="1">
      <alignment/>
    </xf>
    <xf numFmtId="166" fontId="2" fillId="2" borderId="27" xfId="0" applyNumberFormat="1" applyFont="1" applyFill="1" applyBorder="1" applyAlignment="1">
      <alignment/>
    </xf>
    <xf numFmtId="1" fontId="0" fillId="0" borderId="3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0" fillId="3" borderId="32" xfId="0" applyNumberFormat="1" applyFill="1" applyBorder="1" applyAlignment="1">
      <alignment/>
    </xf>
    <xf numFmtId="164" fontId="0" fillId="0" borderId="33" xfId="0" applyNumberFormat="1" applyBorder="1" applyAlignment="1">
      <alignment/>
    </xf>
    <xf numFmtId="164" fontId="0" fillId="3" borderId="34" xfId="0" applyNumberFormat="1" applyFill="1" applyBorder="1" applyAlignment="1">
      <alignment/>
    </xf>
    <xf numFmtId="164" fontId="0" fillId="0" borderId="35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3" borderId="36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0" fontId="0" fillId="3" borderId="37" xfId="0" applyFill="1" applyBorder="1" applyAlignment="1">
      <alignment/>
    </xf>
    <xf numFmtId="164" fontId="0" fillId="0" borderId="22" xfId="0" applyNumberFormat="1" applyBorder="1" applyAlignment="1">
      <alignment/>
    </xf>
    <xf numFmtId="164" fontId="0" fillId="5" borderId="34" xfId="0" applyNumberFormat="1" applyFill="1" applyBorder="1" applyAlignment="1">
      <alignment/>
    </xf>
    <xf numFmtId="164" fontId="0" fillId="5" borderId="35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5" borderId="36" xfId="0" applyNumberFormat="1" applyFill="1" applyBorder="1" applyAlignment="1">
      <alignment/>
    </xf>
    <xf numFmtId="164" fontId="0" fillId="5" borderId="5" xfId="0" applyNumberFormat="1" applyFill="1" applyBorder="1" applyAlignment="1">
      <alignment/>
    </xf>
    <xf numFmtId="164" fontId="0" fillId="5" borderId="22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3" borderId="22" xfId="0" applyNumberFormat="1" applyFill="1" applyBorder="1" applyAlignment="1">
      <alignment/>
    </xf>
    <xf numFmtId="164" fontId="0" fillId="6" borderId="36" xfId="0" applyNumberFormat="1" applyFill="1" applyBorder="1" applyAlignment="1">
      <alignment/>
    </xf>
    <xf numFmtId="164" fontId="0" fillId="6" borderId="35" xfId="0" applyNumberFormat="1" applyFill="1" applyBorder="1" applyAlignment="1">
      <alignment/>
    </xf>
    <xf numFmtId="164" fontId="0" fillId="3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4" fontId="1" fillId="2" borderId="40" xfId="0" applyNumberFormat="1" applyFont="1" applyFill="1" applyBorder="1" applyAlignment="1">
      <alignment/>
    </xf>
    <xf numFmtId="164" fontId="1" fillId="2" borderId="4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4" fontId="1" fillId="2" borderId="42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2" borderId="25" xfId="0" applyFont="1" applyFill="1" applyBorder="1" applyAlignment="1">
      <alignment/>
    </xf>
    <xf numFmtId="166" fontId="1" fillId="2" borderId="43" xfId="0" applyNumberFormat="1" applyFont="1" applyFill="1" applyBorder="1" applyAlignment="1">
      <alignment/>
    </xf>
    <xf numFmtId="164" fontId="1" fillId="2" borderId="44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7" borderId="25" xfId="0" applyFont="1" applyFill="1" applyBorder="1" applyAlignment="1">
      <alignment/>
    </xf>
    <xf numFmtId="164" fontId="1" fillId="7" borderId="44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1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1" fontId="0" fillId="2" borderId="12" xfId="0" applyNumberFormat="1" applyFill="1" applyBorder="1" applyAlignment="1">
      <alignment/>
    </xf>
    <xf numFmtId="49" fontId="0" fillId="0" borderId="45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0" fillId="0" borderId="3" xfId="0" applyBorder="1" applyAlignment="1">
      <alignment/>
    </xf>
    <xf numFmtId="166" fontId="2" fillId="2" borderId="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7" xfId="0" applyNumberFormat="1" applyFont="1" applyBorder="1" applyAlignment="1">
      <alignment/>
    </xf>
    <xf numFmtId="166" fontId="2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164" fontId="0" fillId="3" borderId="15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3" borderId="30" xfId="0" applyNumberFormat="1" applyFill="1" applyBorder="1" applyAlignment="1">
      <alignment/>
    </xf>
    <xf numFmtId="165" fontId="0" fillId="0" borderId="27" xfId="0" applyNumberFormat="1" applyBorder="1" applyAlignment="1">
      <alignment/>
    </xf>
    <xf numFmtId="166" fontId="2" fillId="2" borderId="30" xfId="0" applyNumberFormat="1" applyFont="1" applyFill="1" applyBorder="1" applyAlignment="1">
      <alignment/>
    </xf>
    <xf numFmtId="20" fontId="1" fillId="0" borderId="0" xfId="0" applyNumberFormat="1" applyFont="1" applyAlignment="1">
      <alignment/>
    </xf>
    <xf numFmtId="164" fontId="1" fillId="0" borderId="43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workbookViewId="0" topLeftCell="A1">
      <selection activeCell="B19" sqref="B19"/>
    </sheetView>
  </sheetViews>
  <sheetFormatPr defaultColWidth="11.421875" defaultRowHeight="12.75"/>
  <cols>
    <col min="3" max="3" width="12.421875" style="62" bestFit="1" customWidth="1"/>
    <col min="4" max="4" width="11.421875" style="62" customWidth="1"/>
    <col min="5" max="5" width="11.421875" style="63" customWidth="1"/>
    <col min="6" max="6" width="13.140625" style="0" bestFit="1" customWidth="1"/>
    <col min="8" max="8" width="15.8515625" style="64" bestFit="1" customWidth="1"/>
    <col min="9" max="9" width="11.421875" style="65" customWidth="1"/>
  </cols>
  <sheetData>
    <row r="1" spans="2:9" s="1" customFormat="1" ht="15">
      <c r="B1" s="1" t="s">
        <v>0</v>
      </c>
      <c r="C1" s="2"/>
      <c r="D1" s="2"/>
      <c r="E1" s="3"/>
      <c r="H1" s="4"/>
      <c r="I1" s="5"/>
    </row>
    <row r="2" spans="2:9" s="1" customFormat="1" ht="15">
      <c r="B2" s="1" t="s">
        <v>1</v>
      </c>
      <c r="C2" s="2"/>
      <c r="D2" s="2"/>
      <c r="E2" s="3"/>
      <c r="H2" s="4"/>
      <c r="I2" s="5"/>
    </row>
    <row r="3" spans="3:9" s="1" customFormat="1" ht="15">
      <c r="C3" s="2"/>
      <c r="D3" s="2"/>
      <c r="E3" s="3"/>
      <c r="H3" s="4"/>
      <c r="I3" s="5"/>
    </row>
    <row r="4" spans="3:9" s="6" customFormat="1" ht="13.5" thickBot="1">
      <c r="C4" s="7"/>
      <c r="D4" s="7"/>
      <c r="E4" s="8"/>
      <c r="H4" s="9"/>
      <c r="I4" s="10"/>
    </row>
    <row r="5" spans="2:11" ht="12.75">
      <c r="B5" s="11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4" t="s">
        <v>7</v>
      </c>
      <c r="H5" s="15" t="s">
        <v>8</v>
      </c>
      <c r="I5" s="16" t="s">
        <v>2</v>
      </c>
      <c r="K5" s="17" t="s">
        <v>9</v>
      </c>
    </row>
    <row r="6" spans="2:11" ht="12.75">
      <c r="B6" s="18" t="s">
        <v>10</v>
      </c>
      <c r="C6" s="19" t="s">
        <v>11</v>
      </c>
      <c r="D6" s="20" t="s">
        <v>12</v>
      </c>
      <c r="E6" s="21" t="s">
        <v>13</v>
      </c>
      <c r="F6" s="22" t="s">
        <v>14</v>
      </c>
      <c r="G6" s="23"/>
      <c r="H6" s="24" t="s">
        <v>15</v>
      </c>
      <c r="I6" s="25" t="s">
        <v>16</v>
      </c>
      <c r="K6" s="26" t="s">
        <v>17</v>
      </c>
    </row>
    <row r="7" spans="2:9" ht="12.75">
      <c r="B7" s="18"/>
      <c r="C7" s="19"/>
      <c r="D7" s="20"/>
      <c r="E7" s="27"/>
      <c r="F7" s="28">
        <v>90</v>
      </c>
      <c r="G7" s="28">
        <v>4550</v>
      </c>
      <c r="H7" s="29"/>
      <c r="I7" s="25"/>
    </row>
    <row r="8" spans="2:9" ht="12.75">
      <c r="B8" s="30">
        <v>0</v>
      </c>
      <c r="C8" s="31">
        <v>15</v>
      </c>
      <c r="D8" s="31">
        <v>1013.25</v>
      </c>
      <c r="E8" s="32">
        <v>1.225</v>
      </c>
      <c r="F8" s="33"/>
      <c r="G8" s="34">
        <f>G7</f>
        <v>4550</v>
      </c>
      <c r="H8" s="35">
        <f>G8*E8*((F7-C8)/(F7+273))</f>
        <v>1151.6012396694216</v>
      </c>
      <c r="I8" s="36">
        <f>B8*32808</f>
        <v>0</v>
      </c>
    </row>
    <row r="9" spans="2:9" ht="12.75">
      <c r="B9" s="37">
        <v>100</v>
      </c>
      <c r="C9" s="38">
        <v>14.35</v>
      </c>
      <c r="D9" s="38">
        <v>1001.29</v>
      </c>
      <c r="E9" s="39">
        <v>1.214</v>
      </c>
      <c r="F9" s="33"/>
      <c r="G9" s="34">
        <f>G8</f>
        <v>4550</v>
      </c>
      <c r="H9" s="35">
        <f>G9*E9*((F7-C9)/(F7+273))</f>
        <v>1151.1512534435262</v>
      </c>
      <c r="I9" s="36">
        <f>B9*3.2808</f>
        <v>328.08000000000004</v>
      </c>
    </row>
    <row r="10" spans="2:9" ht="12.75">
      <c r="B10" s="37">
        <v>200</v>
      </c>
      <c r="C10" s="38">
        <v>13.7</v>
      </c>
      <c r="D10" s="38">
        <v>989.44</v>
      </c>
      <c r="E10" s="39">
        <v>1.202</v>
      </c>
      <c r="F10" s="33"/>
      <c r="G10" s="34">
        <f aca="true" t="shared" si="0" ref="G10:G45">G9</f>
        <v>4550</v>
      </c>
      <c r="H10" s="35">
        <f>G10*E10*((F7-C10)/(F7+273))</f>
        <v>1149.56564738292</v>
      </c>
      <c r="I10" s="36">
        <f>B10*3.2808</f>
        <v>656.1600000000001</v>
      </c>
    </row>
    <row r="11" spans="2:9" ht="12.75">
      <c r="B11" s="37">
        <v>300</v>
      </c>
      <c r="C11" s="38">
        <v>13.05</v>
      </c>
      <c r="D11" s="38">
        <v>977.71</v>
      </c>
      <c r="E11" s="39">
        <v>1.191</v>
      </c>
      <c r="F11" s="33"/>
      <c r="G11" s="34">
        <f t="shared" si="0"/>
        <v>4550</v>
      </c>
      <c r="H11" s="35">
        <f>G11*E11*((F7-C11)/(F7+273))</f>
        <v>1148.74902892562</v>
      </c>
      <c r="I11" s="36">
        <f aca="true" t="shared" si="1" ref="I11:I47">B11*3.2808</f>
        <v>984.24</v>
      </c>
    </row>
    <row r="12" spans="2:9" ht="12.75">
      <c r="B12" s="37">
        <v>400</v>
      </c>
      <c r="C12" s="38">
        <v>12.4</v>
      </c>
      <c r="D12" s="38">
        <v>966.09</v>
      </c>
      <c r="E12" s="39">
        <v>1.179</v>
      </c>
      <c r="F12" s="33"/>
      <c r="G12" s="34">
        <f t="shared" si="0"/>
        <v>4550</v>
      </c>
      <c r="H12" s="35">
        <f>G12*E12*((F7-C12)/(F7+273))</f>
        <v>1146.7804958677684</v>
      </c>
      <c r="I12" s="36">
        <f t="shared" si="1"/>
        <v>1312.3200000000002</v>
      </c>
    </row>
    <row r="13" spans="2:11" ht="12.75">
      <c r="B13" s="109">
        <v>500</v>
      </c>
      <c r="C13" s="110">
        <v>11.75</v>
      </c>
      <c r="D13" s="110">
        <v>954.59</v>
      </c>
      <c r="E13" s="111">
        <v>1.168</v>
      </c>
      <c r="F13" s="112"/>
      <c r="G13" s="113">
        <f t="shared" si="0"/>
        <v>4550</v>
      </c>
      <c r="H13" s="35">
        <f>G13*E13*((F7-C13)/(F7+273))</f>
        <v>1145.5972451790633</v>
      </c>
      <c r="I13" s="114">
        <f t="shared" si="1"/>
        <v>1640.4</v>
      </c>
      <c r="K13" t="s">
        <v>60</v>
      </c>
    </row>
    <row r="14" spans="2:9" ht="12.75">
      <c r="B14" s="37">
        <v>600</v>
      </c>
      <c r="C14" s="38">
        <v>11.1</v>
      </c>
      <c r="D14" s="38">
        <v>943.19</v>
      </c>
      <c r="E14" s="39">
        <v>1.156</v>
      </c>
      <c r="F14" s="33"/>
      <c r="G14" s="34">
        <f t="shared" si="0"/>
        <v>4550</v>
      </c>
      <c r="H14" s="35">
        <f>G14*E14*((F7-C14)/(F7+273))</f>
        <v>1143.245785123967</v>
      </c>
      <c r="I14" s="36">
        <f t="shared" si="1"/>
        <v>1968.48</v>
      </c>
    </row>
    <row r="15" spans="2:9" ht="12.75">
      <c r="B15" s="37">
        <v>700</v>
      </c>
      <c r="C15" s="38">
        <v>10.45</v>
      </c>
      <c r="D15" s="38">
        <v>931.91</v>
      </c>
      <c r="E15" s="39">
        <v>1.145</v>
      </c>
      <c r="F15" s="33"/>
      <c r="G15" s="34">
        <f t="shared" si="0"/>
        <v>4550</v>
      </c>
      <c r="H15" s="35">
        <f>G15*E15*((F7-C15)/(F7+273))</f>
        <v>1141.6959022038566</v>
      </c>
      <c r="I15" s="36">
        <f t="shared" si="1"/>
        <v>2296.56</v>
      </c>
    </row>
    <row r="16" spans="2:9" ht="12.75">
      <c r="B16" s="37">
        <v>800</v>
      </c>
      <c r="C16" s="38">
        <v>9.8</v>
      </c>
      <c r="D16" s="38">
        <v>920.73</v>
      </c>
      <c r="E16" s="39">
        <v>1.134</v>
      </c>
      <c r="F16" s="33"/>
      <c r="G16" s="34">
        <f t="shared" si="0"/>
        <v>4550</v>
      </c>
      <c r="H16" s="35">
        <f>G16*E16*((F7-C16)/(F7+273))</f>
        <v>1139.966776859504</v>
      </c>
      <c r="I16" s="36">
        <f t="shared" si="1"/>
        <v>2624.6400000000003</v>
      </c>
    </row>
    <row r="17" spans="2:9" ht="12.75">
      <c r="B17" s="37">
        <v>900</v>
      </c>
      <c r="C17" s="38">
        <v>9.15</v>
      </c>
      <c r="D17" s="38">
        <v>909.66</v>
      </c>
      <c r="E17" s="39">
        <v>1.123</v>
      </c>
      <c r="F17" s="33"/>
      <c r="G17" s="34">
        <f t="shared" si="0"/>
        <v>4550</v>
      </c>
      <c r="H17" s="35">
        <f>G17*E17*((F7-C17)/(F7+273))</f>
        <v>1138.058409090909</v>
      </c>
      <c r="I17" s="36">
        <f t="shared" si="1"/>
        <v>2952.7200000000003</v>
      </c>
    </row>
    <row r="18" spans="2:9" ht="12.75">
      <c r="B18" s="37">
        <v>1000</v>
      </c>
      <c r="C18" s="38">
        <v>8.5</v>
      </c>
      <c r="D18" s="38">
        <v>898.7</v>
      </c>
      <c r="E18" s="39">
        <v>1.112</v>
      </c>
      <c r="F18" s="33"/>
      <c r="G18" s="34">
        <f t="shared" si="0"/>
        <v>4550</v>
      </c>
      <c r="H18" s="35">
        <f>G18*E18*((F7-C18)/(F7+273))</f>
        <v>1135.9707988980717</v>
      </c>
      <c r="I18" s="36">
        <f t="shared" si="1"/>
        <v>3280.8</v>
      </c>
    </row>
    <row r="19" spans="2:9" ht="12.75">
      <c r="B19" s="37">
        <v>1200</v>
      </c>
      <c r="C19" s="38">
        <v>7.2</v>
      </c>
      <c r="D19" s="38">
        <v>877.11</v>
      </c>
      <c r="E19" s="39">
        <v>1.09</v>
      </c>
      <c r="F19" s="33"/>
      <c r="G19" s="34">
        <f t="shared" si="0"/>
        <v>4550</v>
      </c>
      <c r="H19" s="35">
        <f>G19*E19*((F7-C19)/(F7+273))</f>
        <v>1131.2578512396694</v>
      </c>
      <c r="I19" s="36">
        <f t="shared" si="1"/>
        <v>3936.96</v>
      </c>
    </row>
    <row r="20" spans="2:9" ht="12.75">
      <c r="B20" s="37">
        <v>1400</v>
      </c>
      <c r="C20" s="38">
        <v>5.9</v>
      </c>
      <c r="D20" s="38">
        <v>855.93</v>
      </c>
      <c r="E20" s="39">
        <v>1.069</v>
      </c>
      <c r="F20" s="33"/>
      <c r="G20" s="34">
        <f t="shared" si="0"/>
        <v>4550</v>
      </c>
      <c r="H20" s="35">
        <f>G20*E20*((F7-C20)/(F7+273))</f>
        <v>1126.882079889807</v>
      </c>
      <c r="I20" s="36">
        <f t="shared" si="1"/>
        <v>4593.12</v>
      </c>
    </row>
    <row r="21" spans="2:9" ht="12.75">
      <c r="B21" s="37">
        <v>1600</v>
      </c>
      <c r="C21" s="38">
        <v>4.6</v>
      </c>
      <c r="D21" s="38">
        <v>835.17</v>
      </c>
      <c r="E21" s="39">
        <v>1.048</v>
      </c>
      <c r="F21" s="33"/>
      <c r="G21" s="34">
        <f t="shared" si="0"/>
        <v>4550</v>
      </c>
      <c r="H21" s="35">
        <f>G21*E21*((F7-C21)/(F7+273))</f>
        <v>1121.821928374656</v>
      </c>
      <c r="I21" s="36">
        <f t="shared" si="1"/>
        <v>5249.280000000001</v>
      </c>
    </row>
    <row r="22" spans="2:9" ht="12.75">
      <c r="B22" s="37">
        <v>1800</v>
      </c>
      <c r="C22" s="38">
        <v>3.3</v>
      </c>
      <c r="D22" s="38">
        <v>814.83</v>
      </c>
      <c r="E22" s="39">
        <v>1.027</v>
      </c>
      <c r="F22" s="33"/>
      <c r="G22" s="34">
        <f t="shared" si="0"/>
        <v>4550</v>
      </c>
      <c r="H22" s="35">
        <f>G22*E22*((F7-C22)/(F7+273))</f>
        <v>1116.0773966942147</v>
      </c>
      <c r="I22" s="36">
        <f t="shared" si="1"/>
        <v>5905.4400000000005</v>
      </c>
    </row>
    <row r="23" spans="2:11" ht="12.75">
      <c r="B23" s="109">
        <v>2000</v>
      </c>
      <c r="C23" s="110">
        <v>2</v>
      </c>
      <c r="D23" s="110">
        <v>794.88</v>
      </c>
      <c r="E23" s="111">
        <v>1.007</v>
      </c>
      <c r="F23" s="112"/>
      <c r="G23" s="113">
        <f t="shared" si="0"/>
        <v>4550</v>
      </c>
      <c r="H23" s="35">
        <f>G23*E23*((F7-C23)/(F7+273))</f>
        <v>1110.7515151515152</v>
      </c>
      <c r="I23" s="114">
        <f t="shared" si="1"/>
        <v>6561.6</v>
      </c>
      <c r="K23" t="s">
        <v>61</v>
      </c>
    </row>
    <row r="24" spans="2:9" ht="12.75">
      <c r="B24" s="37">
        <v>2200</v>
      </c>
      <c r="C24" s="38">
        <v>0.7</v>
      </c>
      <c r="D24" s="38">
        <v>775.33</v>
      </c>
      <c r="E24" s="39">
        <v>0.987</v>
      </c>
      <c r="F24" s="33"/>
      <c r="G24" s="34">
        <f t="shared" si="0"/>
        <v>4550</v>
      </c>
      <c r="H24" s="35">
        <f>G24*E24*((F7-C24)/(F7+273))</f>
        <v>1104.7738429752067</v>
      </c>
      <c r="I24" s="36">
        <f t="shared" si="1"/>
        <v>7217.76</v>
      </c>
    </row>
    <row r="25" spans="2:9" ht="12.75">
      <c r="B25" s="37">
        <v>2400</v>
      </c>
      <c r="C25" s="38">
        <v>-0.6</v>
      </c>
      <c r="D25" s="38">
        <v>756.17</v>
      </c>
      <c r="E25" s="39">
        <v>0.967</v>
      </c>
      <c r="F25" s="33"/>
      <c r="G25" s="34">
        <f t="shared" si="0"/>
        <v>4550</v>
      </c>
      <c r="H25" s="35">
        <f>G25*E25*((F7-C25)/(F7+273))</f>
        <v>1098.144380165289</v>
      </c>
      <c r="I25" s="36">
        <f t="shared" si="1"/>
        <v>7873.92</v>
      </c>
    </row>
    <row r="26" spans="2:9" ht="12.75">
      <c r="B26" s="37">
        <v>2600</v>
      </c>
      <c r="C26" s="38">
        <v>-1.9</v>
      </c>
      <c r="D26" s="38">
        <v>737.4</v>
      </c>
      <c r="E26" s="39">
        <v>0.947</v>
      </c>
      <c r="F26" s="33"/>
      <c r="G26" s="34">
        <f t="shared" si="0"/>
        <v>4550</v>
      </c>
      <c r="H26" s="35">
        <f>G26*E26*((F7-C26)/(F7+273))</f>
        <v>1090.863126721763</v>
      </c>
      <c r="I26" s="36">
        <f t="shared" si="1"/>
        <v>8530.08</v>
      </c>
    </row>
    <row r="27" spans="2:9" ht="12.75">
      <c r="B27" s="37">
        <v>2800</v>
      </c>
      <c r="C27" s="38">
        <v>-3.2</v>
      </c>
      <c r="D27" s="38">
        <v>719.01</v>
      </c>
      <c r="E27" s="39">
        <v>0.928</v>
      </c>
      <c r="F27" s="33"/>
      <c r="G27" s="34">
        <f t="shared" si="0"/>
        <v>4550</v>
      </c>
      <c r="H27" s="35">
        <f>G27*E27*((F7-C27)/(F7+273))</f>
        <v>1084.0982920110196</v>
      </c>
      <c r="I27" s="36">
        <f t="shared" si="1"/>
        <v>9186.24</v>
      </c>
    </row>
    <row r="28" spans="2:9" ht="12.75">
      <c r="B28" s="37">
        <v>3000</v>
      </c>
      <c r="C28" s="38">
        <v>-4.5</v>
      </c>
      <c r="D28" s="38">
        <v>700.99</v>
      </c>
      <c r="E28" s="39">
        <v>0.909</v>
      </c>
      <c r="F28" s="33"/>
      <c r="G28" s="34">
        <f t="shared" si="0"/>
        <v>4550</v>
      </c>
      <c r="H28" s="35">
        <f>G28*E28*((F7-C28)/(F7+273))</f>
        <v>1076.7142561983471</v>
      </c>
      <c r="I28" s="36">
        <f t="shared" si="1"/>
        <v>9842.4</v>
      </c>
    </row>
    <row r="29" spans="2:9" ht="12.75">
      <c r="B29" s="37">
        <v>3200</v>
      </c>
      <c r="C29" s="38">
        <v>-5.8</v>
      </c>
      <c r="D29" s="38">
        <v>683.33</v>
      </c>
      <c r="E29" s="39">
        <v>0.891</v>
      </c>
      <c r="F29" s="33"/>
      <c r="G29" s="34">
        <f t="shared" si="0"/>
        <v>4550</v>
      </c>
      <c r="H29" s="35">
        <f>G29*E29*((F7-C29)/(F7+273))</f>
        <v>1069.911818181818</v>
      </c>
      <c r="I29" s="36">
        <f t="shared" si="1"/>
        <v>10498.560000000001</v>
      </c>
    </row>
    <row r="30" spans="2:9" ht="12.75">
      <c r="B30" s="37">
        <v>3400</v>
      </c>
      <c r="C30" s="38">
        <v>-7.1</v>
      </c>
      <c r="D30" s="38">
        <v>666.04</v>
      </c>
      <c r="E30" s="39">
        <v>0.872</v>
      </c>
      <c r="F30" s="33"/>
      <c r="G30" s="34">
        <f t="shared" si="0"/>
        <v>4550</v>
      </c>
      <c r="H30" s="35">
        <f>G30*E30*((F7-C30)/(F7+273))</f>
        <v>1061.3056749311293</v>
      </c>
      <c r="I30" s="36">
        <f t="shared" si="1"/>
        <v>11154.720000000001</v>
      </c>
    </row>
    <row r="31" spans="2:9" ht="12.75">
      <c r="B31" s="37">
        <v>3600</v>
      </c>
      <c r="C31" s="38">
        <v>-8.4</v>
      </c>
      <c r="D31" s="38">
        <v>649.11</v>
      </c>
      <c r="E31" s="39">
        <v>0.854</v>
      </c>
      <c r="F31" s="33"/>
      <c r="G31" s="34">
        <f t="shared" si="0"/>
        <v>4550</v>
      </c>
      <c r="H31" s="35">
        <f>G31*E31*((F7-C31)/(F7+273))</f>
        <v>1053.3137190082646</v>
      </c>
      <c r="I31" s="36">
        <f t="shared" si="1"/>
        <v>11810.880000000001</v>
      </c>
    </row>
    <row r="32" spans="2:9" ht="12.75">
      <c r="B32" s="37">
        <v>3800</v>
      </c>
      <c r="C32" s="38">
        <v>-9.7</v>
      </c>
      <c r="D32" s="38">
        <v>632.53</v>
      </c>
      <c r="E32" s="39">
        <v>0.837</v>
      </c>
      <c r="F32" s="33"/>
      <c r="G32" s="34">
        <f t="shared" si="0"/>
        <v>4550</v>
      </c>
      <c r="H32" s="35">
        <f>G32*E32*((F7-C32)/(F7+273))</f>
        <v>1045.9848347107438</v>
      </c>
      <c r="I32" s="36">
        <f t="shared" si="1"/>
        <v>12467.04</v>
      </c>
    </row>
    <row r="33" spans="2:9" ht="12.75">
      <c r="B33" s="37">
        <v>4000</v>
      </c>
      <c r="C33" s="38">
        <v>-11</v>
      </c>
      <c r="D33" s="38">
        <v>616.28</v>
      </c>
      <c r="E33" s="39">
        <v>0.819</v>
      </c>
      <c r="F33" s="33"/>
      <c r="G33" s="34">
        <f t="shared" si="0"/>
        <v>4550</v>
      </c>
      <c r="H33" s="35">
        <f>G33*E33*((F7-C33)/(F7+273))</f>
        <v>1036.835950413223</v>
      </c>
      <c r="I33" s="36">
        <f t="shared" si="1"/>
        <v>13123.2</v>
      </c>
    </row>
    <row r="34" spans="2:9" ht="12.75">
      <c r="B34" s="37">
        <v>4500</v>
      </c>
      <c r="C34" s="38">
        <v>-14.25</v>
      </c>
      <c r="D34" s="38">
        <v>577.16</v>
      </c>
      <c r="E34" s="39">
        <v>0.777</v>
      </c>
      <c r="F34" s="33"/>
      <c r="G34" s="34">
        <f t="shared" si="0"/>
        <v>4550</v>
      </c>
      <c r="H34" s="35">
        <f>G34*E34*((F7-C34)/(F7+273))</f>
        <v>1015.3174586776859</v>
      </c>
      <c r="I34" s="36">
        <f t="shared" si="1"/>
        <v>14763.6</v>
      </c>
    </row>
    <row r="35" spans="2:9" ht="12.75">
      <c r="B35" s="37">
        <v>5000</v>
      </c>
      <c r="C35" s="38">
        <v>-17.5</v>
      </c>
      <c r="D35" s="38">
        <v>540.07</v>
      </c>
      <c r="E35" s="39">
        <v>0.736</v>
      </c>
      <c r="F35" s="33"/>
      <c r="G35" s="34">
        <f t="shared" si="0"/>
        <v>4550</v>
      </c>
      <c r="H35" s="35">
        <f>G35*E35*((F7-C35)/(F7+273))</f>
        <v>991.724517906336</v>
      </c>
      <c r="I35" s="36">
        <f t="shared" si="1"/>
        <v>16404</v>
      </c>
    </row>
    <row r="36" spans="2:9" ht="12.75">
      <c r="B36" s="37">
        <v>5500</v>
      </c>
      <c r="C36" s="38">
        <v>-20.75</v>
      </c>
      <c r="D36" s="38">
        <v>504.93</v>
      </c>
      <c r="E36" s="39">
        <v>0.697</v>
      </c>
      <c r="F36" s="33"/>
      <c r="G36" s="34">
        <f t="shared" si="0"/>
        <v>4550</v>
      </c>
      <c r="H36" s="35">
        <f>G36*E36*((F7-C36)/(F7+273))</f>
        <v>967.5675275482093</v>
      </c>
      <c r="I36" s="36">
        <f t="shared" si="1"/>
        <v>18044.4</v>
      </c>
    </row>
    <row r="37" spans="2:9" ht="12.75">
      <c r="B37" s="37">
        <v>6000</v>
      </c>
      <c r="C37" s="38">
        <v>-24</v>
      </c>
      <c r="D37" s="38">
        <v>471.67</v>
      </c>
      <c r="E37" s="39">
        <v>0.66</v>
      </c>
      <c r="F37" s="33"/>
      <c r="G37" s="34">
        <f t="shared" si="0"/>
        <v>4550</v>
      </c>
      <c r="H37" s="35">
        <f>G37*E37*((F7-C37)/(F7+273))</f>
        <v>943.0909090909091</v>
      </c>
      <c r="I37" s="36">
        <f t="shared" si="1"/>
        <v>19684.8</v>
      </c>
    </row>
    <row r="38" spans="2:9" ht="12.75">
      <c r="B38" s="37">
        <v>6500</v>
      </c>
      <c r="C38" s="38">
        <v>-27.25</v>
      </c>
      <c r="D38" s="38">
        <v>440.2</v>
      </c>
      <c r="E38" s="39">
        <v>0.624</v>
      </c>
      <c r="F38" s="33"/>
      <c r="G38" s="34">
        <f t="shared" si="0"/>
        <v>4550</v>
      </c>
      <c r="H38" s="35">
        <f>G38*E38*((F7-C38)/(F7+273))</f>
        <v>917.0694214876033</v>
      </c>
      <c r="I38" s="36">
        <f t="shared" si="1"/>
        <v>21325.2</v>
      </c>
    </row>
    <row r="39" spans="2:9" ht="12.75">
      <c r="B39" s="37">
        <v>7000</v>
      </c>
      <c r="C39" s="38">
        <v>-30.5</v>
      </c>
      <c r="D39" s="38">
        <v>410.46</v>
      </c>
      <c r="E39" s="39">
        <v>0.59</v>
      </c>
      <c r="F39" s="33"/>
      <c r="G39" s="34">
        <f t="shared" si="0"/>
        <v>4550</v>
      </c>
      <c r="H39" s="35">
        <f>G39*E39*((F7-C39)/(F7+273))</f>
        <v>891.1356749311295</v>
      </c>
      <c r="I39" s="36">
        <f t="shared" si="1"/>
        <v>22965.600000000002</v>
      </c>
    </row>
    <row r="40" spans="2:9" ht="12.75">
      <c r="B40" s="37">
        <v>7500</v>
      </c>
      <c r="C40" s="38">
        <v>-33.75</v>
      </c>
      <c r="D40" s="38">
        <v>382.36</v>
      </c>
      <c r="E40" s="39">
        <v>0.557</v>
      </c>
      <c r="F40" s="33"/>
      <c r="G40" s="34">
        <f t="shared" si="0"/>
        <v>4550</v>
      </c>
      <c r="H40" s="35">
        <f>G40*E40*((F7-C40)/(F7+273))</f>
        <v>863.9829545454546</v>
      </c>
      <c r="I40" s="36">
        <f t="shared" si="1"/>
        <v>24606</v>
      </c>
    </row>
    <row r="41" spans="2:9" ht="12.75">
      <c r="B41" s="37">
        <v>8000</v>
      </c>
      <c r="C41" s="38">
        <v>-37</v>
      </c>
      <c r="D41" s="38">
        <v>355.84</v>
      </c>
      <c r="E41" s="39">
        <v>0.525</v>
      </c>
      <c r="F41" s="33"/>
      <c r="G41" s="34">
        <f t="shared" si="0"/>
        <v>4550</v>
      </c>
      <c r="H41" s="35">
        <f>G41*E41*((F7-C41)/(F7+273))</f>
        <v>835.7334710743801</v>
      </c>
      <c r="I41" s="36">
        <f t="shared" si="1"/>
        <v>26246.4</v>
      </c>
    </row>
    <row r="42" spans="2:9" ht="12.75">
      <c r="B42" s="37">
        <v>9000</v>
      </c>
      <c r="C42" s="38">
        <v>-43.5</v>
      </c>
      <c r="D42" s="38">
        <v>307.27</v>
      </c>
      <c r="E42" s="39">
        <v>0.466</v>
      </c>
      <c r="F42" s="33"/>
      <c r="G42" s="34">
        <f t="shared" si="0"/>
        <v>4550</v>
      </c>
      <c r="H42" s="35">
        <f>G42*E42*((F7-C42)/(F7+273))</f>
        <v>779.7797520661157</v>
      </c>
      <c r="I42" s="36">
        <f t="shared" si="1"/>
        <v>29527.2</v>
      </c>
    </row>
    <row r="43" spans="2:9" ht="12.75">
      <c r="B43" s="40">
        <v>10000</v>
      </c>
      <c r="C43" s="41">
        <v>-50</v>
      </c>
      <c r="D43" s="41">
        <v>264.21</v>
      </c>
      <c r="E43" s="42">
        <v>0.413</v>
      </c>
      <c r="F43" s="33"/>
      <c r="G43" s="43">
        <f t="shared" si="0"/>
        <v>4550</v>
      </c>
      <c r="H43" s="44">
        <f>G43*E43*((F7-C43)/(F7+273))</f>
        <v>724.7410468319559</v>
      </c>
      <c r="I43" s="45">
        <f t="shared" si="1"/>
        <v>32808</v>
      </c>
    </row>
    <row r="44" spans="2:9" ht="12.75">
      <c r="B44" s="37">
        <v>11000</v>
      </c>
      <c r="C44" s="38">
        <v>-56.5</v>
      </c>
      <c r="D44" s="38">
        <v>226.3</v>
      </c>
      <c r="E44" s="46">
        <v>0.364</v>
      </c>
      <c r="F44" s="47"/>
      <c r="G44" s="48">
        <f t="shared" si="0"/>
        <v>4550</v>
      </c>
      <c r="H44" s="44">
        <f>G44*E44*((F7-C44)/(F7+273))</f>
        <v>668.4112947658402</v>
      </c>
      <c r="I44" s="36">
        <f t="shared" si="1"/>
        <v>36088.8</v>
      </c>
    </row>
    <row r="45" spans="2:9" ht="12.75">
      <c r="B45" s="37">
        <v>11500</v>
      </c>
      <c r="C45" s="49">
        <v>-56.5</v>
      </c>
      <c r="D45" s="41">
        <v>209.8</v>
      </c>
      <c r="E45" s="50">
        <v>0.3375</v>
      </c>
      <c r="F45" s="47"/>
      <c r="G45" s="48">
        <f t="shared" si="0"/>
        <v>4550</v>
      </c>
      <c r="H45" s="44">
        <f>G45*E45*((F7-C45)/(F7+273))</f>
        <v>619.7494834710744</v>
      </c>
      <c r="I45" s="36">
        <f t="shared" si="1"/>
        <v>37729.200000000004</v>
      </c>
    </row>
    <row r="46" spans="2:9" ht="12.75">
      <c r="B46" s="51">
        <v>12000</v>
      </c>
      <c r="C46" s="49">
        <v>-56.5</v>
      </c>
      <c r="D46" s="41">
        <v>193.3</v>
      </c>
      <c r="E46" s="50">
        <v>0.311</v>
      </c>
      <c r="F46" s="47"/>
      <c r="G46" s="52">
        <f>G44</f>
        <v>4550</v>
      </c>
      <c r="H46" s="44">
        <f>G46*E46*((F7-C46)/(F7+273))</f>
        <v>571.0876721763085</v>
      </c>
      <c r="I46" s="53">
        <f t="shared" si="1"/>
        <v>39369.6</v>
      </c>
    </row>
    <row r="47" spans="2:9" ht="12.75">
      <c r="B47" s="37">
        <v>12500</v>
      </c>
      <c r="C47" s="49">
        <v>-56.5</v>
      </c>
      <c r="D47" s="41">
        <v>170</v>
      </c>
      <c r="E47" s="50">
        <v>0.278</v>
      </c>
      <c r="F47" s="47"/>
      <c r="G47" s="34">
        <f>G44</f>
        <v>4550</v>
      </c>
      <c r="H47" s="44">
        <f>G47*E47*((F7-C47)/(F7+273))</f>
        <v>510.4899449035813</v>
      </c>
      <c r="I47" s="36">
        <f t="shared" si="1"/>
        <v>41010</v>
      </c>
    </row>
    <row r="48" spans="2:9" ht="13.5" thickBot="1">
      <c r="B48" s="54">
        <v>13000</v>
      </c>
      <c r="C48" s="55">
        <v>-56.5</v>
      </c>
      <c r="D48" s="56">
        <v>150</v>
      </c>
      <c r="E48" s="57">
        <v>0.245</v>
      </c>
      <c r="F48" s="58"/>
      <c r="G48" s="59">
        <f>G44</f>
        <v>4550</v>
      </c>
      <c r="H48" s="60">
        <f>G48*E48*((F7-C48)/(F7+273))</f>
        <v>449.892217630854</v>
      </c>
      <c r="I48" s="61">
        <f>B48*3.2808</f>
        <v>42650.4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">
      <selection activeCell="H29" sqref="H29"/>
    </sheetView>
  </sheetViews>
  <sheetFormatPr defaultColWidth="11.421875" defaultRowHeight="12.75"/>
  <cols>
    <col min="3" max="3" width="12.421875" style="62" customWidth="1"/>
    <col min="4" max="4" width="11.421875" style="62" customWidth="1"/>
    <col min="5" max="5" width="11.421875" style="63" customWidth="1"/>
    <col min="6" max="6" width="13.140625" style="0" bestFit="1" customWidth="1"/>
    <col min="8" max="8" width="15.8515625" style="64" bestFit="1" customWidth="1"/>
    <col min="9" max="9" width="11.421875" style="65" customWidth="1"/>
  </cols>
  <sheetData>
    <row r="1" spans="2:9" s="98" customFormat="1" ht="15">
      <c r="B1" s="1" t="s">
        <v>0</v>
      </c>
      <c r="C1" s="2"/>
      <c r="D1" s="2"/>
      <c r="E1" s="3"/>
      <c r="F1" s="1"/>
      <c r="G1" s="1"/>
      <c r="H1" s="4"/>
      <c r="I1" s="5"/>
    </row>
    <row r="2" spans="2:9" s="98" customFormat="1" ht="15">
      <c r="B2" s="1" t="s">
        <v>1</v>
      </c>
      <c r="C2" s="2"/>
      <c r="D2" s="2"/>
      <c r="E2" s="3"/>
      <c r="F2" s="1"/>
      <c r="G2" s="1"/>
      <c r="H2" s="4"/>
      <c r="I2" s="5"/>
    </row>
    <row r="3" spans="2:9" s="98" customFormat="1" ht="15">
      <c r="B3" s="1" t="s">
        <v>62</v>
      </c>
      <c r="C3" s="2"/>
      <c r="D3" s="2"/>
      <c r="E3" s="3"/>
      <c r="F3" s="1"/>
      <c r="G3" s="1"/>
      <c r="H3" s="4"/>
      <c r="I3" s="5"/>
    </row>
    <row r="4" spans="2:9" s="98" customFormat="1" ht="15">
      <c r="B4" s="1"/>
      <c r="C4" s="2"/>
      <c r="D4" s="2"/>
      <c r="E4" s="3"/>
      <c r="F4" s="1"/>
      <c r="G4" s="1"/>
      <c r="H4" s="4"/>
      <c r="I4" s="5"/>
    </row>
    <row r="5" spans="2:9" ht="13.5" thickBot="1">
      <c r="B5" s="6"/>
      <c r="C5" s="7"/>
      <c r="D5" s="7"/>
      <c r="E5" s="8"/>
      <c r="F5" s="6"/>
      <c r="G5" s="6"/>
      <c r="H5" s="9"/>
      <c r="I5" s="10"/>
    </row>
    <row r="6" spans="2:11" ht="12.75">
      <c r="B6" s="115" t="s">
        <v>2</v>
      </c>
      <c r="C6" s="116" t="s">
        <v>3</v>
      </c>
      <c r="D6" s="12" t="s">
        <v>4</v>
      </c>
      <c r="E6" s="116" t="s">
        <v>5</v>
      </c>
      <c r="F6" s="14" t="s">
        <v>6</v>
      </c>
      <c r="G6" s="117" t="s">
        <v>7</v>
      </c>
      <c r="H6" s="118" t="s">
        <v>8</v>
      </c>
      <c r="I6" s="16" t="s">
        <v>2</v>
      </c>
      <c r="K6" s="17" t="s">
        <v>9</v>
      </c>
    </row>
    <row r="7" spans="2:11" ht="12.75">
      <c r="B7" s="119" t="s">
        <v>10</v>
      </c>
      <c r="C7" s="120" t="s">
        <v>11</v>
      </c>
      <c r="D7" s="20" t="s">
        <v>12</v>
      </c>
      <c r="E7" s="21" t="s">
        <v>13</v>
      </c>
      <c r="F7" s="22" t="s">
        <v>14</v>
      </c>
      <c r="G7" s="23"/>
      <c r="H7" s="121" t="s">
        <v>15</v>
      </c>
      <c r="I7" s="25" t="s">
        <v>16</v>
      </c>
      <c r="K7" s="26" t="s">
        <v>17</v>
      </c>
    </row>
    <row r="8" spans="2:9" ht="12.75">
      <c r="B8" s="119"/>
      <c r="C8" s="120"/>
      <c r="D8" s="20"/>
      <c r="E8" s="27"/>
      <c r="F8" s="28">
        <v>90</v>
      </c>
      <c r="G8" s="28">
        <v>4550</v>
      </c>
      <c r="H8" s="122"/>
      <c r="I8" s="25"/>
    </row>
    <row r="9" spans="2:9" ht="12.75">
      <c r="B9" s="37">
        <v>0</v>
      </c>
      <c r="C9" s="108">
        <v>22</v>
      </c>
      <c r="D9" s="108">
        <v>1013.25</v>
      </c>
      <c r="E9" s="39">
        <f aca="true" t="shared" si="0" ref="E9:E49">(0.3484*D9)/(273+C9)</f>
        <v>1.1966654237288135</v>
      </c>
      <c r="F9" s="33"/>
      <c r="G9" s="34">
        <f>G8</f>
        <v>4550</v>
      </c>
      <c r="H9" s="35">
        <f>G9*E9*((F8-C9)/(F8+273))</f>
        <v>1019.9677192884157</v>
      </c>
      <c r="I9" s="36">
        <f>B9*32808</f>
        <v>0</v>
      </c>
    </row>
    <row r="10" spans="2:9" ht="12.75">
      <c r="B10" s="37">
        <v>100</v>
      </c>
      <c r="C10" s="108">
        <f>SUM(C9-0.65)</f>
        <v>21.35</v>
      </c>
      <c r="D10" s="108">
        <v>1001.29</v>
      </c>
      <c r="E10" s="39">
        <f t="shared" si="0"/>
        <v>1.18515181246815</v>
      </c>
      <c r="F10" s="33"/>
      <c r="G10" s="34">
        <f>G9</f>
        <v>4550</v>
      </c>
      <c r="H10" s="35">
        <f>G10*E10*((F8-C10)/(F8+273))</f>
        <v>1019.8100751047388</v>
      </c>
      <c r="I10" s="36">
        <f>B10*3.2808</f>
        <v>328.08000000000004</v>
      </c>
    </row>
    <row r="11" spans="2:9" ht="12.75">
      <c r="B11" s="37">
        <v>200</v>
      </c>
      <c r="C11" s="108">
        <f aca="true" t="shared" si="1" ref="C11:C49">SUM(C10-0.65)</f>
        <v>20.700000000000003</v>
      </c>
      <c r="D11" s="108">
        <v>989.44</v>
      </c>
      <c r="E11" s="39">
        <f t="shared" si="0"/>
        <v>1.1737177255703097</v>
      </c>
      <c r="F11" s="33"/>
      <c r="G11" s="34">
        <f aca="true" t="shared" si="2" ref="G11:G43">G10</f>
        <v>4550</v>
      </c>
      <c r="H11" s="35">
        <f>G11*E11*((F8-C11)/(F8+273))</f>
        <v>1019.533897074937</v>
      </c>
      <c r="I11" s="36">
        <f>B11*3.2808</f>
        <v>656.1600000000001</v>
      </c>
    </row>
    <row r="12" spans="2:9" ht="12.75">
      <c r="B12" s="37">
        <v>300</v>
      </c>
      <c r="C12" s="108">
        <f t="shared" si="1"/>
        <v>20.050000000000004</v>
      </c>
      <c r="D12" s="108">
        <v>977.71</v>
      </c>
      <c r="E12" s="39">
        <f t="shared" si="0"/>
        <v>1.1623755809588807</v>
      </c>
      <c r="F12" s="33"/>
      <c r="G12" s="34">
        <f t="shared" si="2"/>
        <v>4550</v>
      </c>
      <c r="H12" s="35">
        <f>G12*E12*((F8-C12)/(F8+273))</f>
        <v>1019.1520167788851</v>
      </c>
      <c r="I12" s="36">
        <f aca="true" t="shared" si="3" ref="I12:I49">B12*3.2808</f>
        <v>984.24</v>
      </c>
    </row>
    <row r="13" spans="2:9" ht="12.75">
      <c r="B13" s="37">
        <v>400</v>
      </c>
      <c r="C13" s="108">
        <f t="shared" si="1"/>
        <v>19.400000000000006</v>
      </c>
      <c r="D13" s="108">
        <v>966.09</v>
      </c>
      <c r="E13" s="39">
        <f t="shared" si="0"/>
        <v>1.1511140766073873</v>
      </c>
      <c r="F13" s="33"/>
      <c r="G13" s="34">
        <f t="shared" si="2"/>
        <v>4550</v>
      </c>
      <c r="H13" s="35">
        <f>G13*E13*((F8-C13)/(F8+273))</f>
        <v>1018.6566799685703</v>
      </c>
      <c r="I13" s="36">
        <f t="shared" si="3"/>
        <v>1312.3200000000002</v>
      </c>
    </row>
    <row r="14" spans="2:9" ht="12.75">
      <c r="B14" s="109">
        <v>500</v>
      </c>
      <c r="C14" s="108">
        <f t="shared" si="1"/>
        <v>18.750000000000007</v>
      </c>
      <c r="D14" s="108">
        <v>954.59</v>
      </c>
      <c r="E14" s="111">
        <f t="shared" si="0"/>
        <v>1.1399456932305057</v>
      </c>
      <c r="F14" s="112"/>
      <c r="G14" s="113">
        <f t="shared" si="2"/>
        <v>4550</v>
      </c>
      <c r="H14" s="35">
        <f>G14*E14*((F8-C14)/(F8+273))</f>
        <v>1018.0610039233185</v>
      </c>
      <c r="I14" s="114">
        <f t="shared" si="3"/>
        <v>1640.4</v>
      </c>
    </row>
    <row r="15" spans="2:9" ht="12.75">
      <c r="B15" s="37">
        <v>600</v>
      </c>
      <c r="C15" s="108">
        <f t="shared" si="1"/>
        <v>18.10000000000001</v>
      </c>
      <c r="D15" s="108">
        <v>943.19</v>
      </c>
      <c r="E15" s="39">
        <f t="shared" si="0"/>
        <v>1.1288471178289246</v>
      </c>
      <c r="F15" s="33"/>
      <c r="G15" s="34">
        <f t="shared" si="2"/>
        <v>4550</v>
      </c>
      <c r="H15" s="35">
        <f>G15*E15*((F8-C15)/(F8+273))</f>
        <v>1017.3462544411666</v>
      </c>
      <c r="I15" s="36">
        <f t="shared" si="3"/>
        <v>1968.48</v>
      </c>
    </row>
    <row r="16" spans="2:9" ht="12.75">
      <c r="B16" s="37">
        <v>700</v>
      </c>
      <c r="C16" s="108">
        <f t="shared" si="1"/>
        <v>17.45000000000001</v>
      </c>
      <c r="D16" s="108">
        <v>931.91</v>
      </c>
      <c r="E16" s="39">
        <f t="shared" si="0"/>
        <v>1.1178428094336375</v>
      </c>
      <c r="F16" s="33"/>
      <c r="G16" s="34">
        <f t="shared" si="2"/>
        <v>4550</v>
      </c>
      <c r="H16" s="35">
        <f>G16*E16*((F8-C16)/(F8+273))</f>
        <v>1016.5363801682292</v>
      </c>
      <c r="I16" s="36">
        <f t="shared" si="3"/>
        <v>2296.56</v>
      </c>
    </row>
    <row r="17" spans="2:9" ht="12.75">
      <c r="B17" s="37">
        <v>800</v>
      </c>
      <c r="C17" s="108">
        <f t="shared" si="1"/>
        <v>16.80000000000001</v>
      </c>
      <c r="D17" s="108">
        <v>920.73</v>
      </c>
      <c r="E17" s="39">
        <f t="shared" si="0"/>
        <v>1.1069093581780538</v>
      </c>
      <c r="F17" s="33"/>
      <c r="G17" s="34">
        <f t="shared" si="2"/>
        <v>4550</v>
      </c>
      <c r="H17" s="35">
        <f>G17*E17*((F8-C17)/(F8+273))</f>
        <v>1015.6122061564257</v>
      </c>
      <c r="I17" s="36">
        <f t="shared" si="3"/>
        <v>2624.6400000000003</v>
      </c>
    </row>
    <row r="18" spans="2:9" ht="12.75">
      <c r="B18" s="37">
        <v>900</v>
      </c>
      <c r="C18" s="108">
        <f t="shared" si="1"/>
        <v>16.150000000000013</v>
      </c>
      <c r="D18" s="108">
        <v>909.66</v>
      </c>
      <c r="E18" s="39">
        <f t="shared" si="0"/>
        <v>1.0960592910254192</v>
      </c>
      <c r="F18" s="33"/>
      <c r="G18" s="34">
        <f t="shared" si="2"/>
        <v>4550</v>
      </c>
      <c r="H18" s="35">
        <f>G18*E18*((F8-C18)/(F8+273))</f>
        <v>1014.587060116071</v>
      </c>
      <c r="I18" s="36">
        <f t="shared" si="3"/>
        <v>2952.7200000000003</v>
      </c>
    </row>
    <row r="19" spans="2:9" ht="12.75">
      <c r="B19" s="37">
        <v>1000</v>
      </c>
      <c r="C19" s="108">
        <f t="shared" si="1"/>
        <v>15.500000000000012</v>
      </c>
      <c r="D19" s="108">
        <v>898.7</v>
      </c>
      <c r="E19" s="39">
        <f t="shared" si="0"/>
        <v>1.085293171577123</v>
      </c>
      <c r="F19" s="33"/>
      <c r="G19" s="34">
        <f t="shared" si="2"/>
        <v>4550</v>
      </c>
      <c r="H19" s="35">
        <f>G19*E19*((F8-C19)/(F8+273))</f>
        <v>1013.4635064334855</v>
      </c>
      <c r="I19" s="36">
        <f t="shared" si="3"/>
        <v>3280.8</v>
      </c>
    </row>
    <row r="20" spans="2:9" ht="12.75">
      <c r="B20" s="37">
        <v>1200</v>
      </c>
      <c r="C20" s="108">
        <f t="shared" si="1"/>
        <v>14.850000000000012</v>
      </c>
      <c r="D20" s="108">
        <v>877.11</v>
      </c>
      <c r="E20" s="39">
        <f t="shared" si="0"/>
        <v>1.061612381448671</v>
      </c>
      <c r="F20" s="33"/>
      <c r="G20" s="34">
        <f t="shared" si="2"/>
        <v>4550</v>
      </c>
      <c r="H20" s="35">
        <f>G20*E20*((F8-C20)/(F8+273))</f>
        <v>999.9993818724454</v>
      </c>
      <c r="I20" s="36">
        <f t="shared" si="3"/>
        <v>3936.96</v>
      </c>
    </row>
    <row r="21" spans="2:9" ht="12.75">
      <c r="B21" s="37">
        <v>1400</v>
      </c>
      <c r="C21" s="108">
        <f t="shared" si="1"/>
        <v>14.200000000000012</v>
      </c>
      <c r="D21" s="108">
        <v>855.93</v>
      </c>
      <c r="E21" s="39">
        <f t="shared" si="0"/>
        <v>1.0383217688022284</v>
      </c>
      <c r="F21" s="33"/>
      <c r="G21" s="34">
        <f t="shared" si="2"/>
        <v>4550</v>
      </c>
      <c r="H21" s="35">
        <f>G21*E21*((F8-C21)/(F8+273))</f>
        <v>986.5200959840232</v>
      </c>
      <c r="I21" s="36">
        <f t="shared" si="3"/>
        <v>4593.12</v>
      </c>
    </row>
    <row r="22" spans="2:9" ht="12.75">
      <c r="B22" s="37">
        <v>1600</v>
      </c>
      <c r="C22" s="108">
        <f t="shared" si="1"/>
        <v>13.550000000000011</v>
      </c>
      <c r="D22" s="108">
        <v>835.17</v>
      </c>
      <c r="E22" s="39">
        <f t="shared" si="0"/>
        <v>1.0154361472692373</v>
      </c>
      <c r="F22" s="33"/>
      <c r="G22" s="34">
        <f t="shared" si="2"/>
        <v>4550</v>
      </c>
      <c r="H22" s="35">
        <f>G22*E22*((F8-C22)/(F8+273))</f>
        <v>973.0493808188318</v>
      </c>
      <c r="I22" s="36">
        <f t="shared" si="3"/>
        <v>5249.280000000001</v>
      </c>
    </row>
    <row r="23" spans="2:9" ht="12.75">
      <c r="B23" s="37">
        <v>1800</v>
      </c>
      <c r="C23" s="108">
        <f t="shared" si="1"/>
        <v>12.900000000000011</v>
      </c>
      <c r="D23" s="108">
        <v>814.83</v>
      </c>
      <c r="E23" s="39">
        <f t="shared" si="0"/>
        <v>0.9929582791185728</v>
      </c>
      <c r="F23" s="33"/>
      <c r="G23" s="34">
        <f t="shared" si="2"/>
        <v>4550</v>
      </c>
      <c r="H23" s="35">
        <f>G23*E23*((F8-C23)/(F8+273))</f>
        <v>959.5998047002505</v>
      </c>
      <c r="I23" s="36">
        <f t="shared" si="3"/>
        <v>5905.4400000000005</v>
      </c>
    </row>
    <row r="24" spans="2:10" ht="12.75">
      <c r="B24" s="135">
        <v>2000</v>
      </c>
      <c r="C24" s="108">
        <f t="shared" si="1"/>
        <v>12.25000000000001</v>
      </c>
      <c r="D24" s="108">
        <v>794.88</v>
      </c>
      <c r="E24" s="130">
        <f t="shared" si="0"/>
        <v>0.970854310254163</v>
      </c>
      <c r="F24" s="131"/>
      <c r="G24" s="132">
        <f t="shared" si="2"/>
        <v>4550</v>
      </c>
      <c r="H24" s="35">
        <f>G24*E24*((F8-C24)/(F8+273))</f>
        <v>946.1483414085077</v>
      </c>
      <c r="I24" s="133">
        <f t="shared" si="3"/>
        <v>6561.6</v>
      </c>
      <c r="J24" s="134"/>
    </row>
    <row r="25" spans="2:9" ht="12.75">
      <c r="B25" s="109">
        <v>2200</v>
      </c>
      <c r="C25" s="108">
        <f t="shared" si="1"/>
        <v>11.60000000000001</v>
      </c>
      <c r="D25" s="108">
        <v>775.33</v>
      </c>
      <c r="E25" s="111">
        <f t="shared" si="0"/>
        <v>0.9491390442726634</v>
      </c>
      <c r="F25" s="112"/>
      <c r="G25" s="113">
        <f t="shared" si="2"/>
        <v>4550</v>
      </c>
      <c r="H25" s="35">
        <f>G25*E25*((F8-C25)/(F8+273))</f>
        <v>932.718677335935</v>
      </c>
      <c r="I25" s="114">
        <f t="shared" si="3"/>
        <v>7217.76</v>
      </c>
    </row>
    <row r="26" spans="2:9" ht="12.75">
      <c r="B26" s="37">
        <v>2400</v>
      </c>
      <c r="C26" s="108">
        <f t="shared" si="1"/>
        <v>10.95000000000001</v>
      </c>
      <c r="D26" s="108">
        <v>756.17</v>
      </c>
      <c r="E26" s="39">
        <f t="shared" si="0"/>
        <v>0.9278028807888712</v>
      </c>
      <c r="F26" s="33"/>
      <c r="G26" s="34">
        <f t="shared" si="2"/>
        <v>4550</v>
      </c>
      <c r="H26" s="35">
        <f>G26*E26*((F8-C26)/(F8+273))</f>
        <v>919.3108007023117</v>
      </c>
      <c r="I26" s="36">
        <f t="shared" si="3"/>
        <v>7873.92</v>
      </c>
    </row>
    <row r="27" spans="2:9" ht="12.75">
      <c r="B27" s="37">
        <v>2600</v>
      </c>
      <c r="C27" s="108">
        <f t="shared" si="1"/>
        <v>10.30000000000001</v>
      </c>
      <c r="D27" s="108">
        <v>737.4</v>
      </c>
      <c r="E27" s="39">
        <f t="shared" si="0"/>
        <v>0.9068484292269677</v>
      </c>
      <c r="F27" s="33"/>
      <c r="G27" s="34">
        <f t="shared" si="2"/>
        <v>4550</v>
      </c>
      <c r="H27" s="35">
        <f>G27*E27*((F8-C27)/(F8+273))</f>
        <v>905.9365843876624</v>
      </c>
      <c r="I27" s="36">
        <f t="shared" si="3"/>
        <v>8530.08</v>
      </c>
    </row>
    <row r="28" spans="2:9" ht="12.75">
      <c r="B28" s="37">
        <v>2800</v>
      </c>
      <c r="C28" s="108">
        <f t="shared" si="1"/>
        <v>9.65000000000001</v>
      </c>
      <c r="D28" s="108">
        <v>719.01</v>
      </c>
      <c r="E28" s="39">
        <f t="shared" si="0"/>
        <v>0.8862659968158499</v>
      </c>
      <c r="F28" s="33"/>
      <c r="G28" s="34">
        <f t="shared" si="2"/>
        <v>4550</v>
      </c>
      <c r="H28" s="35">
        <f>G28*E28*((F8-C28)/(F8+273))</f>
        <v>892.595596255919</v>
      </c>
      <c r="I28" s="36">
        <f t="shared" si="3"/>
        <v>9186.24</v>
      </c>
    </row>
    <row r="29" spans="2:9" ht="12.75">
      <c r="B29" s="37">
        <v>3000</v>
      </c>
      <c r="C29" s="108">
        <f t="shared" si="1"/>
        <v>9.000000000000009</v>
      </c>
      <c r="D29" s="108">
        <v>700.99</v>
      </c>
      <c r="E29" s="39">
        <f t="shared" si="0"/>
        <v>0.8660458014184398</v>
      </c>
      <c r="F29" s="33"/>
      <c r="G29" s="34">
        <f t="shared" si="2"/>
        <v>4550</v>
      </c>
      <c r="H29" s="35">
        <f>G29*E29*((F8-C29)/(F8+273))</f>
        <v>879.286997555829</v>
      </c>
      <c r="I29" s="36">
        <f t="shared" si="3"/>
        <v>9842.4</v>
      </c>
    </row>
    <row r="30" spans="2:9" ht="12.75">
      <c r="B30" s="37">
        <v>3200</v>
      </c>
      <c r="C30" s="108">
        <f t="shared" si="1"/>
        <v>8.350000000000009</v>
      </c>
      <c r="D30" s="108">
        <v>683.33</v>
      </c>
      <c r="E30" s="39">
        <f t="shared" si="0"/>
        <v>0.8461779704993779</v>
      </c>
      <c r="F30" s="33"/>
      <c r="G30" s="34">
        <f t="shared" si="2"/>
        <v>4550</v>
      </c>
      <c r="H30" s="35">
        <f>G30*E30*((F8-C30)/(F8+273))</f>
        <v>866.0095382239605</v>
      </c>
      <c r="I30" s="36">
        <f t="shared" si="3"/>
        <v>10498.560000000001</v>
      </c>
    </row>
    <row r="31" spans="2:9" ht="12.75">
      <c r="B31" s="37">
        <v>3400</v>
      </c>
      <c r="C31" s="108">
        <f t="shared" si="1"/>
        <v>7.700000000000008</v>
      </c>
      <c r="D31" s="108">
        <v>666.04</v>
      </c>
      <c r="E31" s="39">
        <f t="shared" si="0"/>
        <v>0.8266773637335233</v>
      </c>
      <c r="F31" s="33"/>
      <c r="G31" s="34">
        <f t="shared" si="2"/>
        <v>4550</v>
      </c>
      <c r="H31" s="35">
        <f>G31*E31*((F8-C31)/(F8+273))</f>
        <v>852.7871598084678</v>
      </c>
      <c r="I31" s="36">
        <f t="shared" si="3"/>
        <v>11154.720000000001</v>
      </c>
    </row>
    <row r="32" spans="2:9" ht="12.75">
      <c r="B32" s="37">
        <v>3600</v>
      </c>
      <c r="C32" s="108">
        <f t="shared" si="1"/>
        <v>7.050000000000008</v>
      </c>
      <c r="D32" s="108">
        <v>649.11</v>
      </c>
      <c r="E32" s="39">
        <f t="shared" si="0"/>
        <v>0.8075340974825923</v>
      </c>
      <c r="F32" s="33"/>
      <c r="G32" s="34">
        <f t="shared" si="2"/>
        <v>4550</v>
      </c>
      <c r="H32" s="35">
        <f>G32*E32*((F8-C32)/(F8+273))</f>
        <v>839.6185617276133</v>
      </c>
      <c r="I32" s="36">
        <f t="shared" si="3"/>
        <v>11810.880000000001</v>
      </c>
    </row>
    <row r="33" spans="2:9" ht="12.75">
      <c r="B33" s="37">
        <v>3800</v>
      </c>
      <c r="C33" s="108">
        <f t="shared" si="1"/>
        <v>6.4000000000000075</v>
      </c>
      <c r="D33" s="108">
        <v>632.53</v>
      </c>
      <c r="E33" s="39">
        <f t="shared" si="0"/>
        <v>0.788738196134574</v>
      </c>
      <c r="F33" s="33"/>
      <c r="G33" s="34">
        <f t="shared" si="2"/>
        <v>4550</v>
      </c>
      <c r="H33" s="35">
        <f>G33*E33*((F8-C33)/(F8+273))</f>
        <v>826.5020249191989</v>
      </c>
      <c r="I33" s="36">
        <f t="shared" si="3"/>
        <v>12467.04</v>
      </c>
    </row>
    <row r="34" spans="2:9" ht="12.75">
      <c r="B34" s="37">
        <v>4000</v>
      </c>
      <c r="C34" s="108">
        <f t="shared" si="1"/>
        <v>5.750000000000007</v>
      </c>
      <c r="D34" s="108">
        <v>616.28</v>
      </c>
      <c r="E34" s="39">
        <f t="shared" si="0"/>
        <v>0.7702670923766816</v>
      </c>
      <c r="F34" s="33"/>
      <c r="G34" s="34">
        <f t="shared" si="2"/>
        <v>4550</v>
      </c>
      <c r="H34" s="35">
        <f>G34*E34*((F8-C34)/(F8+273))</f>
        <v>813.4222080549482</v>
      </c>
      <c r="I34" s="36">
        <f t="shared" si="3"/>
        <v>13123.2</v>
      </c>
    </row>
    <row r="35" spans="2:9" ht="12.75">
      <c r="B35" s="37">
        <v>4500</v>
      </c>
      <c r="C35" s="108">
        <f t="shared" si="1"/>
        <v>5.100000000000007</v>
      </c>
      <c r="D35" s="108">
        <v>577.16</v>
      </c>
      <c r="E35" s="39">
        <f t="shared" si="0"/>
        <v>0.7230584106436533</v>
      </c>
      <c r="F35" s="33"/>
      <c r="G35" s="34">
        <f t="shared" si="2"/>
        <v>4550</v>
      </c>
      <c r="H35" s="35">
        <f>G35*E35*((F8-C35)/(F8+273))</f>
        <v>769.4596384010745</v>
      </c>
      <c r="I35" s="36">
        <f t="shared" si="3"/>
        <v>14763.6</v>
      </c>
    </row>
    <row r="36" spans="2:9" ht="12.75">
      <c r="B36" s="37">
        <v>5000</v>
      </c>
      <c r="C36" s="108">
        <f t="shared" si="1"/>
        <v>4.450000000000006</v>
      </c>
      <c r="D36" s="108">
        <v>540.07</v>
      </c>
      <c r="E36" s="39">
        <f t="shared" si="0"/>
        <v>0.678177646422779</v>
      </c>
      <c r="F36" s="33"/>
      <c r="G36" s="34">
        <f t="shared" si="2"/>
        <v>4550</v>
      </c>
      <c r="H36" s="35">
        <f>G36*E36*((F8-C36)/(F8+273))</f>
        <v>727.2240890197872</v>
      </c>
      <c r="I36" s="36">
        <f t="shared" si="3"/>
        <v>16404</v>
      </c>
    </row>
    <row r="37" spans="2:9" ht="12.75">
      <c r="B37" s="37">
        <v>5500</v>
      </c>
      <c r="C37" s="108">
        <f t="shared" si="1"/>
        <v>3.8000000000000065</v>
      </c>
      <c r="D37" s="108">
        <v>504.93</v>
      </c>
      <c r="E37" s="39">
        <f t="shared" si="0"/>
        <v>0.6355405057803467</v>
      </c>
      <c r="F37" s="33"/>
      <c r="G37" s="34">
        <f t="shared" si="2"/>
        <v>4550</v>
      </c>
      <c r="H37" s="35">
        <f>G37*E37*((F8-C37)/(F8+273))</f>
        <v>686.6813822923133</v>
      </c>
      <c r="I37" s="36">
        <f t="shared" si="3"/>
        <v>18044.4</v>
      </c>
    </row>
    <row r="38" spans="2:9" ht="12.75">
      <c r="B38" s="37">
        <v>6000</v>
      </c>
      <c r="C38" s="108">
        <f t="shared" si="1"/>
        <v>3.1500000000000066</v>
      </c>
      <c r="D38" s="108">
        <v>471.67</v>
      </c>
      <c r="E38" s="39">
        <f t="shared" si="0"/>
        <v>0.595074517472388</v>
      </c>
      <c r="F38" s="33"/>
      <c r="G38" s="34">
        <f t="shared" si="2"/>
        <v>4550</v>
      </c>
      <c r="H38" s="35">
        <f>G38*E38*((F8-C38)/(F8+273))</f>
        <v>647.8074638657572</v>
      </c>
      <c r="I38" s="36">
        <f t="shared" si="3"/>
        <v>19684.8</v>
      </c>
    </row>
    <row r="39" spans="2:9" ht="12.75">
      <c r="B39" s="37">
        <v>6500</v>
      </c>
      <c r="C39" s="108">
        <f t="shared" si="1"/>
        <v>2.5000000000000067</v>
      </c>
      <c r="D39" s="108">
        <v>440.2</v>
      </c>
      <c r="E39" s="39">
        <f t="shared" si="0"/>
        <v>0.5566812341197822</v>
      </c>
      <c r="F39" s="33"/>
      <c r="G39" s="34">
        <f t="shared" si="2"/>
        <v>4550</v>
      </c>
      <c r="H39" s="35">
        <f>G39*E39*((F8-C39)/(F8+273))</f>
        <v>610.5474279171854</v>
      </c>
      <c r="I39" s="36">
        <f t="shared" si="3"/>
        <v>21325.2</v>
      </c>
    </row>
    <row r="40" spans="2:9" ht="12.75">
      <c r="B40" s="37">
        <v>7000</v>
      </c>
      <c r="C40" s="108">
        <f t="shared" si="1"/>
        <v>1.8500000000000068</v>
      </c>
      <c r="D40" s="108">
        <v>410.46</v>
      </c>
      <c r="E40" s="39">
        <f t="shared" si="0"/>
        <v>0.5202993050754956</v>
      </c>
      <c r="F40" s="33"/>
      <c r="G40" s="34">
        <f t="shared" si="2"/>
        <v>4550</v>
      </c>
      <c r="H40" s="35">
        <f>G40*E40*((F8-C40)/(F8+273))</f>
        <v>574.884148837307</v>
      </c>
      <c r="I40" s="36">
        <f t="shared" si="3"/>
        <v>22965.600000000002</v>
      </c>
    </row>
    <row r="41" spans="2:9" ht="12.75">
      <c r="B41" s="37">
        <v>7500</v>
      </c>
      <c r="C41" s="108">
        <f t="shared" si="1"/>
        <v>1.2000000000000068</v>
      </c>
      <c r="D41" s="108">
        <v>400</v>
      </c>
      <c r="E41" s="39">
        <f t="shared" si="0"/>
        <v>0.5082421590080233</v>
      </c>
      <c r="F41" s="33"/>
      <c r="G41" s="34">
        <f t="shared" si="2"/>
        <v>4550</v>
      </c>
      <c r="H41" s="35">
        <f>G41*E41*((F8-C41)/(F8+273))</f>
        <v>565.7029254148808</v>
      </c>
      <c r="I41" s="36">
        <f t="shared" si="3"/>
        <v>24606</v>
      </c>
    </row>
    <row r="42" spans="2:9" ht="12.75">
      <c r="B42" s="37">
        <v>8000</v>
      </c>
      <c r="C42" s="108">
        <f t="shared" si="1"/>
        <v>0.5500000000000068</v>
      </c>
      <c r="D42" s="108">
        <v>330</v>
      </c>
      <c r="E42" s="39">
        <f t="shared" si="0"/>
        <v>0.42029610674465356</v>
      </c>
      <c r="F42" s="33"/>
      <c r="G42" s="34">
        <f t="shared" si="2"/>
        <v>4550</v>
      </c>
      <c r="H42" s="35">
        <f>G42*E42*((F8-C42)/(F8+273))</f>
        <v>471.23819477908296</v>
      </c>
      <c r="I42" s="36">
        <f t="shared" si="3"/>
        <v>26246.4</v>
      </c>
    </row>
    <row r="43" spans="2:11" ht="12.75">
      <c r="B43" s="37">
        <v>9000</v>
      </c>
      <c r="C43" s="108">
        <f t="shared" si="1"/>
        <v>-0.0999999999999932</v>
      </c>
      <c r="D43" s="108">
        <v>310</v>
      </c>
      <c r="E43" s="39">
        <f t="shared" si="0"/>
        <v>0.39576401612312195</v>
      </c>
      <c r="F43" s="33"/>
      <c r="G43" s="34">
        <f t="shared" si="2"/>
        <v>4550</v>
      </c>
      <c r="H43" s="35">
        <f>G43*E43*((F8-C43)/(F8+273))</f>
        <v>446.95712735469544</v>
      </c>
      <c r="I43" s="36">
        <f t="shared" si="3"/>
        <v>29527.2</v>
      </c>
      <c r="K43">
        <v>310</v>
      </c>
    </row>
    <row r="44" spans="2:11" ht="12.75">
      <c r="B44" s="40">
        <v>10000</v>
      </c>
      <c r="C44" s="108">
        <f t="shared" si="1"/>
        <v>-0.7499999999999932</v>
      </c>
      <c r="D44" s="123">
        <v>264.21</v>
      </c>
      <c r="E44" s="42">
        <f t="shared" si="0"/>
        <v>0.33811116253443524</v>
      </c>
      <c r="F44" s="33"/>
      <c r="G44" s="43">
        <f>G43</f>
        <v>4550</v>
      </c>
      <c r="H44" s="44">
        <f>G44*E44*((F8-C44)/(F8+273))</f>
        <v>384.60144738292007</v>
      </c>
      <c r="I44" s="45">
        <f t="shared" si="3"/>
        <v>32808</v>
      </c>
      <c r="K44">
        <v>264.21</v>
      </c>
    </row>
    <row r="45" spans="2:9" ht="12.75">
      <c r="B45" s="37">
        <v>11000</v>
      </c>
      <c r="C45" s="108">
        <f t="shared" si="1"/>
        <v>-1.3999999999999932</v>
      </c>
      <c r="D45" s="108">
        <v>235</v>
      </c>
      <c r="E45" s="42">
        <f t="shared" si="0"/>
        <v>0.3014506627393225</v>
      </c>
      <c r="F45" s="47"/>
      <c r="G45" s="48">
        <f>G44</f>
        <v>4550</v>
      </c>
      <c r="H45" s="35">
        <f>G45*E45*((F8-C45)/(F8+273))</f>
        <v>345.35616284683755</v>
      </c>
      <c r="I45" s="36">
        <f t="shared" si="3"/>
        <v>36088.8</v>
      </c>
    </row>
    <row r="46" spans="2:9" ht="12.75">
      <c r="B46" s="37">
        <v>11500</v>
      </c>
      <c r="C46" s="108">
        <f t="shared" si="1"/>
        <v>-2.049999999999993</v>
      </c>
      <c r="D46" s="123">
        <v>209.8</v>
      </c>
      <c r="E46" s="50">
        <v>0.3375</v>
      </c>
      <c r="F46" s="47"/>
      <c r="G46" s="48">
        <f>G45</f>
        <v>4550</v>
      </c>
      <c r="H46" s="44">
        <f>G46*E46*((F8-C46)/(F8+273))</f>
        <v>389.40573347107437</v>
      </c>
      <c r="I46" s="36">
        <f t="shared" si="3"/>
        <v>37729.200000000004</v>
      </c>
    </row>
    <row r="47" spans="2:9" ht="12.75">
      <c r="B47" s="51">
        <v>12000</v>
      </c>
      <c r="C47" s="108">
        <f t="shared" si="1"/>
        <v>-2.699999999999993</v>
      </c>
      <c r="D47" s="123">
        <v>193.3</v>
      </c>
      <c r="E47" s="50">
        <v>0.311</v>
      </c>
      <c r="F47" s="47"/>
      <c r="G47" s="52">
        <f>G45</f>
        <v>4550</v>
      </c>
      <c r="H47" s="44">
        <f>G47*E47*((F8-C47)/(F8+273))</f>
        <v>361.3640082644627</v>
      </c>
      <c r="I47" s="53">
        <f t="shared" si="3"/>
        <v>39369.6</v>
      </c>
    </row>
    <row r="48" spans="2:9" ht="12.75">
      <c r="B48" s="37">
        <v>12500</v>
      </c>
      <c r="C48" s="108">
        <f t="shared" si="1"/>
        <v>-3.349999999999993</v>
      </c>
      <c r="D48" s="108">
        <v>170</v>
      </c>
      <c r="E48" s="42">
        <f t="shared" si="0"/>
        <v>0.219647691451882</v>
      </c>
      <c r="F48" s="124"/>
      <c r="G48" s="48">
        <f>G46</f>
        <v>4550</v>
      </c>
      <c r="H48" s="35">
        <f>G48*E48*((F8-C48)/(F8+273))</f>
        <v>257.0074644256226</v>
      </c>
      <c r="I48" s="36">
        <f t="shared" si="3"/>
        <v>41010</v>
      </c>
    </row>
    <row r="49" spans="2:11" ht="13.5" thickBot="1">
      <c r="B49" s="54">
        <v>13000</v>
      </c>
      <c r="C49" s="108">
        <f t="shared" si="1"/>
        <v>-3.999999999999993</v>
      </c>
      <c r="D49" s="125">
        <v>150</v>
      </c>
      <c r="E49" s="126">
        <f t="shared" si="0"/>
        <v>0.19427509293680298</v>
      </c>
      <c r="F49" s="58"/>
      <c r="G49" s="59">
        <f>G45</f>
        <v>4550</v>
      </c>
      <c r="H49" s="127">
        <f>G49*E49*((F8-C49)/(F8+273))</f>
        <v>228.90208608559402</v>
      </c>
      <c r="I49" s="61">
        <f t="shared" si="3"/>
        <v>42650.4</v>
      </c>
      <c r="K49">
        <v>264.21</v>
      </c>
    </row>
    <row r="50" ht="12.75">
      <c r="K50">
        <v>235</v>
      </c>
    </row>
    <row r="51" spans="2:8" ht="12.75">
      <c r="B51" t="s">
        <v>63</v>
      </c>
      <c r="G51">
        <v>10500</v>
      </c>
      <c r="H51" s="64" t="s">
        <v>64</v>
      </c>
    </row>
    <row r="52" ht="12.75">
      <c r="K52">
        <f>SUM(K49-K50)</f>
        <v>29.20999999999998</v>
      </c>
    </row>
    <row r="53" ht="12.75">
      <c r="B53" t="s">
        <v>65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0">
      <selection activeCell="C41" sqref="C41"/>
    </sheetView>
  </sheetViews>
  <sheetFormatPr defaultColWidth="11.421875" defaultRowHeight="12.75"/>
  <cols>
    <col min="1" max="1" width="20.140625" style="0" customWidth="1"/>
    <col min="2" max="2" width="23.7109375" style="6" bestFit="1" customWidth="1"/>
    <col min="3" max="3" width="11.421875" style="62" customWidth="1"/>
    <col min="4" max="4" width="3.140625" style="62" bestFit="1" customWidth="1"/>
    <col min="5" max="5" width="3.140625" style="7" customWidth="1"/>
    <col min="6" max="6" width="15.7109375" style="0" bestFit="1" customWidth="1"/>
    <col min="7" max="7" width="4.7109375" style="0" customWidth="1"/>
    <col min="8" max="8" width="21.421875" style="0" bestFit="1" customWidth="1"/>
    <col min="9" max="9" width="4.7109375" style="0" customWidth="1"/>
    <col min="10" max="10" width="3.00390625" style="0" bestFit="1" customWidth="1"/>
    <col min="11" max="11" width="11.421875" style="65" customWidth="1"/>
  </cols>
  <sheetData>
    <row r="1" spans="2:11" s="1" customFormat="1" ht="15">
      <c r="B1" s="1" t="s">
        <v>18</v>
      </c>
      <c r="C1" s="2" t="s">
        <v>19</v>
      </c>
      <c r="D1" s="2"/>
      <c r="E1" s="2"/>
      <c r="K1" s="5"/>
    </row>
    <row r="2" spans="3:11" s="1" customFormat="1" ht="15">
      <c r="C2" s="2"/>
      <c r="D2" s="2"/>
      <c r="E2" s="2"/>
      <c r="K2" s="5"/>
    </row>
    <row r="3" ht="13.5" thickBot="1"/>
    <row r="4" spans="1:8" ht="12.75">
      <c r="A4" t="s">
        <v>20</v>
      </c>
      <c r="B4" s="66" t="s">
        <v>14</v>
      </c>
      <c r="C4" s="67">
        <v>170</v>
      </c>
      <c r="D4" s="68" t="s">
        <v>19</v>
      </c>
      <c r="E4" s="6"/>
      <c r="H4" s="17" t="s">
        <v>9</v>
      </c>
    </row>
    <row r="5" spans="2:8" ht="12.75">
      <c r="B5" s="66" t="s">
        <v>21</v>
      </c>
      <c r="C5" s="69">
        <v>110</v>
      </c>
      <c r="D5" s="70" t="s">
        <v>19</v>
      </c>
      <c r="E5" s="71"/>
      <c r="F5" s="6"/>
      <c r="H5" s="26" t="s">
        <v>17</v>
      </c>
    </row>
    <row r="6" spans="1:5" ht="13.5" thickBot="1">
      <c r="A6" t="s">
        <v>22</v>
      </c>
      <c r="B6" s="66" t="s">
        <v>23</v>
      </c>
      <c r="C6" s="72">
        <v>25</v>
      </c>
      <c r="D6" s="70" t="s">
        <v>19</v>
      </c>
      <c r="E6" s="6"/>
    </row>
    <row r="7" spans="1:11" ht="13.5" thickBot="1">
      <c r="A7" t="s">
        <v>24</v>
      </c>
      <c r="B7" s="66" t="s">
        <v>25</v>
      </c>
      <c r="C7" s="73">
        <f>PRODUCT((G7*I7)+(G9*I9)+(G11*I11)+(G13*I13)+(G15*I15))</f>
        <v>62</v>
      </c>
      <c r="D7" s="70" t="s">
        <v>19</v>
      </c>
      <c r="E7" s="71"/>
      <c r="F7" t="s">
        <v>26</v>
      </c>
      <c r="G7" s="74">
        <v>1</v>
      </c>
      <c r="H7" t="s">
        <v>27</v>
      </c>
      <c r="I7">
        <v>15</v>
      </c>
      <c r="J7" t="s">
        <v>19</v>
      </c>
      <c r="K7" s="65" t="s">
        <v>28</v>
      </c>
    </row>
    <row r="8" spans="1:10" ht="13.5" thickBot="1">
      <c r="A8" t="s">
        <v>29</v>
      </c>
      <c r="B8" s="66" t="s">
        <v>30</v>
      </c>
      <c r="C8" s="75">
        <f>PRODUCT((G7*I8)+(G9*I10)+(G11*I12)+(G13*I14)+(G15*I16))</f>
        <v>141</v>
      </c>
      <c r="D8" s="70" t="s">
        <v>19</v>
      </c>
      <c r="E8" s="71"/>
      <c r="H8" t="s">
        <v>31</v>
      </c>
      <c r="I8">
        <v>33</v>
      </c>
      <c r="J8" t="s">
        <v>19</v>
      </c>
    </row>
    <row r="9" spans="2:11" ht="13.5" thickBot="1">
      <c r="B9" s="66"/>
      <c r="C9" s="76"/>
      <c r="D9" s="77"/>
      <c r="E9" s="78"/>
      <c r="F9" t="s">
        <v>26</v>
      </c>
      <c r="G9" s="74">
        <v>1</v>
      </c>
      <c r="H9" t="s">
        <v>27</v>
      </c>
      <c r="I9">
        <v>13</v>
      </c>
      <c r="J9" t="s">
        <v>19</v>
      </c>
      <c r="K9" s="65" t="s">
        <v>32</v>
      </c>
    </row>
    <row r="10" spans="2:10" ht="13.5" thickBot="1">
      <c r="B10" s="66"/>
      <c r="C10" s="79"/>
      <c r="D10" s="77"/>
      <c r="E10" s="78"/>
      <c r="H10" t="s">
        <v>31</v>
      </c>
      <c r="I10">
        <v>28</v>
      </c>
      <c r="J10" t="s">
        <v>19</v>
      </c>
    </row>
    <row r="11" spans="2:11" ht="13.5" thickBot="1">
      <c r="B11" s="66"/>
      <c r="C11" s="80"/>
      <c r="D11" s="77"/>
      <c r="E11" s="78"/>
      <c r="F11" t="s">
        <v>26</v>
      </c>
      <c r="G11" s="74"/>
      <c r="H11" t="s">
        <v>27</v>
      </c>
      <c r="I11">
        <v>12</v>
      </c>
      <c r="J11" t="s">
        <v>19</v>
      </c>
      <c r="K11" s="65" t="s">
        <v>33</v>
      </c>
    </row>
    <row r="12" spans="2:10" ht="13.5" thickBot="1">
      <c r="B12" s="66"/>
      <c r="C12" s="79"/>
      <c r="D12" s="77"/>
      <c r="E12" s="78"/>
      <c r="H12" t="s">
        <v>31</v>
      </c>
      <c r="I12">
        <v>21</v>
      </c>
      <c r="J12" t="s">
        <v>19</v>
      </c>
    </row>
    <row r="13" spans="2:11" ht="13.5" thickBot="1">
      <c r="B13" s="66"/>
      <c r="C13" s="79"/>
      <c r="D13" s="77"/>
      <c r="E13" s="78"/>
      <c r="F13" t="s">
        <v>26</v>
      </c>
      <c r="G13" s="74"/>
      <c r="H13" t="s">
        <v>27</v>
      </c>
      <c r="I13">
        <v>10</v>
      </c>
      <c r="J13" t="s">
        <v>19</v>
      </c>
      <c r="K13" s="65" t="s">
        <v>34</v>
      </c>
    </row>
    <row r="14" spans="2:10" ht="13.5" thickBot="1">
      <c r="B14" s="66"/>
      <c r="C14" s="81"/>
      <c r="D14" s="77"/>
      <c r="E14" s="78"/>
      <c r="H14" t="s">
        <v>31</v>
      </c>
      <c r="I14">
        <v>25</v>
      </c>
      <c r="J14" t="s">
        <v>19</v>
      </c>
    </row>
    <row r="15" spans="1:11" ht="13.5" thickBot="1">
      <c r="A15" t="s">
        <v>35</v>
      </c>
      <c r="B15" s="66" t="s">
        <v>36</v>
      </c>
      <c r="C15" s="69">
        <v>5.9</v>
      </c>
      <c r="D15" s="70" t="s">
        <v>19</v>
      </c>
      <c r="E15" s="6"/>
      <c r="F15" t="s">
        <v>26</v>
      </c>
      <c r="G15" s="74">
        <v>2</v>
      </c>
      <c r="H15" t="s">
        <v>27</v>
      </c>
      <c r="I15">
        <v>17</v>
      </c>
      <c r="J15" t="s">
        <v>19</v>
      </c>
      <c r="K15" s="65" t="s">
        <v>53</v>
      </c>
    </row>
    <row r="16" spans="1:10" ht="12.75">
      <c r="A16" t="s">
        <v>37</v>
      </c>
      <c r="B16" s="66" t="s">
        <v>36</v>
      </c>
      <c r="C16" s="69"/>
      <c r="D16" s="70" t="s">
        <v>19</v>
      </c>
      <c r="E16" s="6"/>
      <c r="H16" t="s">
        <v>31</v>
      </c>
      <c r="I16">
        <v>40</v>
      </c>
      <c r="J16" t="s">
        <v>19</v>
      </c>
    </row>
    <row r="17" spans="2:5" ht="12.75">
      <c r="B17" s="66" t="s">
        <v>38</v>
      </c>
      <c r="C17" s="72">
        <v>4.7</v>
      </c>
      <c r="D17" s="70" t="s">
        <v>19</v>
      </c>
      <c r="E17" s="6"/>
    </row>
    <row r="18" spans="2:5" ht="12.75">
      <c r="B18" s="66" t="s">
        <v>39</v>
      </c>
      <c r="C18" s="72">
        <v>1</v>
      </c>
      <c r="D18" s="70" t="s">
        <v>19</v>
      </c>
      <c r="E18" s="6"/>
    </row>
    <row r="19" spans="2:5" ht="12.75">
      <c r="B19" s="66" t="s">
        <v>40</v>
      </c>
      <c r="C19" s="69">
        <v>2</v>
      </c>
      <c r="D19" s="70" t="s">
        <v>19</v>
      </c>
      <c r="E19" s="6"/>
    </row>
    <row r="20" spans="2:5" ht="12.75">
      <c r="B20" s="66"/>
      <c r="C20" s="84"/>
      <c r="D20" s="85"/>
      <c r="E20" s="6"/>
    </row>
    <row r="21" spans="1:5" ht="12.75">
      <c r="A21" t="s">
        <v>41</v>
      </c>
      <c r="B21" s="66" t="s">
        <v>42</v>
      </c>
      <c r="C21" s="72">
        <v>62</v>
      </c>
      <c r="D21" s="70" t="s">
        <v>19</v>
      </c>
      <c r="E21" s="6"/>
    </row>
    <row r="22" spans="1:5" ht="12.75">
      <c r="A22" t="s">
        <v>43</v>
      </c>
      <c r="B22" s="66" t="s">
        <v>54</v>
      </c>
      <c r="C22" s="82">
        <v>65</v>
      </c>
      <c r="D22" s="70" t="s">
        <v>19</v>
      </c>
      <c r="E22" s="6"/>
    </row>
    <row r="23" spans="2:5" ht="12.75">
      <c r="B23" s="66" t="s">
        <v>55</v>
      </c>
      <c r="C23" s="72">
        <v>80</v>
      </c>
      <c r="D23" s="70" t="s">
        <v>19</v>
      </c>
      <c r="E23" s="71"/>
    </row>
    <row r="24" spans="2:5" ht="12.75">
      <c r="B24" s="66" t="s">
        <v>56</v>
      </c>
      <c r="C24" s="83">
        <v>80</v>
      </c>
      <c r="D24" s="70" t="s">
        <v>19</v>
      </c>
      <c r="E24" s="71"/>
    </row>
    <row r="25" spans="2:5" ht="12.75">
      <c r="B25" s="66" t="s">
        <v>57</v>
      </c>
      <c r="C25" s="72">
        <v>70</v>
      </c>
      <c r="D25" s="70" t="s">
        <v>19</v>
      </c>
      <c r="E25" s="71"/>
    </row>
    <row r="26" spans="2:5" ht="12.75">
      <c r="B26" s="66" t="s">
        <v>58</v>
      </c>
      <c r="C26" s="83">
        <v>50</v>
      </c>
      <c r="D26" s="70" t="s">
        <v>19</v>
      </c>
      <c r="E26" s="6"/>
    </row>
    <row r="27" spans="2:5" ht="12.75">
      <c r="B27" s="66" t="s">
        <v>59</v>
      </c>
      <c r="C27" s="72"/>
      <c r="D27" s="70" t="s">
        <v>19</v>
      </c>
      <c r="E27" s="6"/>
    </row>
    <row r="28" spans="2:5" ht="12.75">
      <c r="B28" s="66" t="s">
        <v>69</v>
      </c>
      <c r="C28" s="72"/>
      <c r="D28" s="70"/>
      <c r="E28" s="6"/>
    </row>
    <row r="29" spans="2:6" ht="12.75">
      <c r="B29" s="66" t="s">
        <v>44</v>
      </c>
      <c r="C29" s="79"/>
      <c r="D29" s="77"/>
      <c r="E29" s="78"/>
      <c r="F29" s="6"/>
    </row>
    <row r="30" spans="2:5" ht="12.75">
      <c r="B30" s="66" t="s">
        <v>45</v>
      </c>
      <c r="C30" s="83"/>
      <c r="D30" s="70" t="s">
        <v>19</v>
      </c>
      <c r="E30" s="6"/>
    </row>
    <row r="31" spans="2:6" ht="13.5" thickBot="1">
      <c r="B31" s="107" t="s">
        <v>44</v>
      </c>
      <c r="C31" s="86">
        <v>3</v>
      </c>
      <c r="D31" s="87" t="s">
        <v>19</v>
      </c>
      <c r="E31" s="71"/>
      <c r="F31" s="6"/>
    </row>
    <row r="32" ht="12.75">
      <c r="F32" s="88"/>
    </row>
    <row r="33" spans="1:6" ht="15">
      <c r="A33" s="1" t="s">
        <v>68</v>
      </c>
      <c r="C33" s="4">
        <v>22</v>
      </c>
      <c r="D33" s="128" t="s">
        <v>67</v>
      </c>
      <c r="F33" s="88"/>
    </row>
    <row r="34" spans="1:6" ht="15">
      <c r="A34" s="1" t="s">
        <v>66</v>
      </c>
      <c r="B34" s="1"/>
      <c r="C34" s="4">
        <v>500</v>
      </c>
      <c r="D34" s="2" t="s">
        <v>10</v>
      </c>
      <c r="F34" s="88"/>
    </row>
    <row r="35" spans="1:7" ht="15">
      <c r="A35" s="1" t="s">
        <v>46</v>
      </c>
      <c r="C35" s="4">
        <v>2200</v>
      </c>
      <c r="D35" s="2" t="s">
        <v>10</v>
      </c>
      <c r="E35" s="2"/>
      <c r="F35" s="1">
        <v>7200</v>
      </c>
      <c r="G35" s="1" t="s">
        <v>16</v>
      </c>
    </row>
    <row r="36" spans="3:6" ht="13.5" thickBot="1">
      <c r="C36" s="89"/>
      <c r="D36" s="89"/>
      <c r="E36" s="90"/>
      <c r="F36" s="6"/>
    </row>
    <row r="37" spans="1:12" s="1" customFormat="1" ht="15">
      <c r="A37" s="1" t="s">
        <v>47</v>
      </c>
      <c r="B37" s="91" t="s">
        <v>48</v>
      </c>
      <c r="C37" s="92">
        <f>SUM(C4:C32)</f>
        <v>931.6</v>
      </c>
      <c r="D37" s="93" t="s">
        <v>19</v>
      </c>
      <c r="E37" s="94"/>
      <c r="F37" s="5">
        <f>Tabelle4!H14</f>
        <v>1018.0610039233185</v>
      </c>
      <c r="G37" s="1" t="s">
        <v>19</v>
      </c>
      <c r="H37" s="4">
        <f>SUM(F37-C37)</f>
        <v>86.46100392331846</v>
      </c>
      <c r="I37" s="1" t="s">
        <v>19</v>
      </c>
      <c r="K37" s="5">
        <v>500</v>
      </c>
      <c r="L37" s="1" t="s">
        <v>10</v>
      </c>
    </row>
    <row r="38" spans="1:11" s="98" customFormat="1" ht="15">
      <c r="A38" s="88"/>
      <c r="B38" s="95" t="s">
        <v>49</v>
      </c>
      <c r="C38" s="96">
        <v>33</v>
      </c>
      <c r="D38" s="97" t="s">
        <v>19</v>
      </c>
      <c r="E38" s="94"/>
      <c r="F38" s="1"/>
      <c r="G38" s="1"/>
      <c r="K38" s="99"/>
    </row>
    <row r="39" spans="1:12" s="98" customFormat="1" ht="15">
      <c r="A39" s="88"/>
      <c r="B39" s="95" t="s">
        <v>50</v>
      </c>
      <c r="C39" s="96">
        <f>SUM(C37-C38)</f>
        <v>898.6</v>
      </c>
      <c r="D39" s="97" t="s">
        <v>19</v>
      </c>
      <c r="E39" s="94"/>
      <c r="F39" s="5">
        <f>Tabelle4!H25</f>
        <v>932.718677335935</v>
      </c>
      <c r="G39" s="1" t="s">
        <v>19</v>
      </c>
      <c r="H39" s="4">
        <f>SUM(F39-C39)</f>
        <v>34.11867733593499</v>
      </c>
      <c r="I39" s="1" t="s">
        <v>19</v>
      </c>
      <c r="K39" s="5">
        <v>2200</v>
      </c>
      <c r="L39" s="1" t="s">
        <v>10</v>
      </c>
    </row>
    <row r="40" spans="1:12" s="98" customFormat="1" ht="15">
      <c r="A40" s="88"/>
      <c r="B40" s="95" t="s">
        <v>51</v>
      </c>
      <c r="C40" s="96"/>
      <c r="D40" s="97"/>
      <c r="E40" s="94"/>
      <c r="F40" s="1"/>
      <c r="K40" s="5"/>
      <c r="L40" s="1"/>
    </row>
    <row r="41" spans="1:12" s="98" customFormat="1" ht="15.75" thickBot="1">
      <c r="A41" s="88"/>
      <c r="B41" s="100" t="s">
        <v>70</v>
      </c>
      <c r="C41" s="101">
        <v>933</v>
      </c>
      <c r="D41" s="102" t="s">
        <v>19</v>
      </c>
      <c r="E41" s="94"/>
      <c r="F41" s="5">
        <f>Tabelle4!H29</f>
        <v>879.286997555829</v>
      </c>
      <c r="G41" s="1" t="s">
        <v>19</v>
      </c>
      <c r="H41" s="4">
        <f>SUM(F41-C39)</f>
        <v>-19.313002444171048</v>
      </c>
      <c r="I41" s="98" t="s">
        <v>19</v>
      </c>
      <c r="K41" s="5">
        <v>3000</v>
      </c>
      <c r="L41" s="1" t="s">
        <v>10</v>
      </c>
    </row>
    <row r="42" spans="1:11" s="98" customFormat="1" ht="15">
      <c r="A42" s="88"/>
      <c r="B42" s="95"/>
      <c r="C42" s="103"/>
      <c r="D42" s="97"/>
      <c r="E42" s="94"/>
      <c r="K42" s="99"/>
    </row>
    <row r="43" spans="1:11" s="98" customFormat="1" ht="15.75" thickBot="1">
      <c r="A43" s="88"/>
      <c r="B43" s="104" t="s">
        <v>52</v>
      </c>
      <c r="C43" s="129">
        <f>C41-(C37-C38)</f>
        <v>34.39999999999998</v>
      </c>
      <c r="D43" s="105" t="s">
        <v>19</v>
      </c>
      <c r="E43" s="94"/>
      <c r="K43" s="99"/>
    </row>
    <row r="44" ht="12.75">
      <c r="E44" s="106"/>
    </row>
    <row r="45" spans="1:5" ht="12.75">
      <c r="A45" s="88"/>
      <c r="E45" s="10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ballon</dc:creator>
  <cp:keywords/>
  <dc:description/>
  <cp:lastModifiedBy>ballon</cp:lastModifiedBy>
  <dcterms:created xsi:type="dcterms:W3CDTF">2007-05-18T17:28:38Z</dcterms:created>
  <dcterms:modified xsi:type="dcterms:W3CDTF">2007-05-21T04:58:50Z</dcterms:modified>
  <cp:category/>
  <cp:version/>
  <cp:contentType/>
  <cp:contentStatus/>
</cp:coreProperties>
</file>